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1000" firstSheet="3" activeTab="8"/>
  </bookViews>
  <sheets>
    <sheet name="ใบผ่านรายการบัญชีทั่วไป (สตง)" sheetId="1" r:id="rId1"/>
    <sheet name="ใบผ่านรายการบัญชีทั่วไป" sheetId="2" r:id="rId2"/>
    <sheet name="ใบผ่านรายการบัญชีมาตรฐาน 2" sheetId="3" r:id="rId3"/>
    <sheet name="รายงานรับ-จ่ายเงินสด" sheetId="4" r:id="rId4"/>
    <sheet name="งบกระแสเงินสด" sheetId="5" r:id="rId5"/>
    <sheet name="เงินรับฝาก" sheetId="6" r:id="rId6"/>
    <sheet name="งบกระทบยอดเงินฝาก" sheetId="7" r:id="rId7"/>
    <sheet name="รายรับจริงประกอบงบทดลอง" sheetId="8" r:id="rId8"/>
    <sheet name="งบทดลอง" sheetId="9" r:id="rId9"/>
    <sheet name="งบทดลอง (ปรับ)" sheetId="10" r:id="rId10"/>
  </sheets>
  <definedNames/>
  <calcPr fullCalcOnLoad="1"/>
</workbook>
</file>

<file path=xl/sharedStrings.xml><?xml version="1.0" encoding="utf-8"?>
<sst xmlns="http://schemas.openxmlformats.org/spreadsheetml/2006/main" count="1428" uniqueCount="491">
  <si>
    <t>สำนักงานเทศบาลตำบลไม้เรียง</t>
  </si>
  <si>
    <t>รายงานรับ  -  จ่าย  เงินสด</t>
  </si>
  <si>
    <t>จนถึงปีปัจจุบัน</t>
  </si>
  <si>
    <t>ประมาณการ</t>
  </si>
  <si>
    <t>เกิดขึ้นจริง</t>
  </si>
  <si>
    <t>บาท</t>
  </si>
  <si>
    <t>รายการ</t>
  </si>
  <si>
    <t>บัญชี</t>
  </si>
  <si>
    <t>รหัส</t>
  </si>
  <si>
    <t>เดือนนี้</t>
  </si>
  <si>
    <t>รวมรายรับ</t>
  </si>
  <si>
    <t>ยอดยกมา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</si>
  <si>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</si>
  <si>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</si>
  <si>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</si>
  <si>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</si>
  <si>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</si>
  <si>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</si>
  <si>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เงินอุดหนุน</t>
  </si>
  <si>
    <t>เงินสะสม</t>
  </si>
  <si>
    <t>เงินรับฝาก (หมายเหตุ 2)</t>
  </si>
  <si>
    <t>ค่าจ้างชั่วคราว</t>
  </si>
  <si>
    <t>-</t>
  </si>
  <si>
    <t>รายจ่าย</t>
  </si>
  <si>
    <t>งบกลาง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</si>
  <si>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</si>
  <si>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</si>
  <si>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</si>
  <si>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</si>
  <si>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</si>
  <si>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</si>
  <si>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</si>
  <si>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 xml:space="preserve">รายจ่ายอื่น ๆ </t>
  </si>
  <si>
    <t>รวมรายจ่าย</t>
  </si>
  <si>
    <t>สูงกว่า</t>
  </si>
  <si>
    <t>(ต่ำกว่า)</t>
  </si>
  <si>
    <t>ยอดยกไป</t>
  </si>
  <si>
    <t>ภาษีจัดสรร</t>
  </si>
  <si>
    <t>ค่าที่ดินและสิ่งก่อสร้าง</t>
  </si>
  <si>
    <t>090</t>
  </si>
  <si>
    <t>ลูกหนี้เงินยืมเงินงบประมาณ</t>
  </si>
  <si>
    <t>000</t>
  </si>
  <si>
    <t>0100</t>
  </si>
  <si>
    <t>0120</t>
  </si>
  <si>
    <t>0200</t>
  </si>
  <si>
    <t>0250</t>
  </si>
  <si>
    <t>0300</t>
  </si>
  <si>
    <t>0350</t>
  </si>
  <si>
    <t xml:space="preserve"> </t>
  </si>
  <si>
    <t>ใบผ่านรายการบัญชีมาตรฐาน</t>
  </si>
  <si>
    <t>กองคลัง</t>
  </si>
  <si>
    <t>รหัสบัญชี</t>
  </si>
  <si>
    <t>เดบิท</t>
  </si>
  <si>
    <t>เครดิต</t>
  </si>
  <si>
    <t>รายจ่ายค้างจ่าย</t>
  </si>
  <si>
    <t>เงินรับฝาก-ค่าภาษีหัก ณ ที่จ่าย</t>
  </si>
  <si>
    <t>เงินฝากธนาคารกรุงไทย-กระแสรายวัน 777-5</t>
  </si>
  <si>
    <t>021</t>
  </si>
  <si>
    <t>เงินรับฝาก-เงินประกันสัญญา</t>
  </si>
  <si>
    <r>
      <t>รายรับ</t>
    </r>
    <r>
      <rPr>
        <sz val="16"/>
        <rFont val="DilleniaUPC"/>
        <family val="1"/>
      </rPr>
      <t xml:space="preserve"> (หมายเหตุ 1)</t>
    </r>
  </si>
  <si>
    <t>เงินอุดหนุนทั่วไป</t>
  </si>
  <si>
    <t>รายงานกระแสเงินสด</t>
  </si>
  <si>
    <t>เดือนนี้  (1)</t>
  </si>
  <si>
    <t>ตั้งแต่ต้นปีถึงปัจจุบัน  (2)</t>
  </si>
  <si>
    <t>รายรับ</t>
  </si>
  <si>
    <t>รับเงินรายรับ</t>
  </si>
  <si>
    <t>รับเงินรับฝาก</t>
  </si>
  <si>
    <t>รับเงินอุดหนุนทั่วไป</t>
  </si>
  <si>
    <t>รับเงินสะสม</t>
  </si>
  <si>
    <t>รวม</t>
  </si>
  <si>
    <t>จ่ายเงินตามงบประมาณ</t>
  </si>
  <si>
    <t>จ่ายเงินรับฝาก</t>
  </si>
  <si>
    <t>จ่ายเงินสะสม</t>
  </si>
  <si>
    <t>จ่ายเงินรายจ่ายค้างจ่าย</t>
  </si>
  <si>
    <t>รับสูง หรือ (ต่ำ) กว่า จ่าย</t>
  </si>
  <si>
    <t>หมายเหตุ  1</t>
  </si>
  <si>
    <t>รายรับจริงประกอบงบทดลองและรายงานรับ - จ่ายเงินสด</t>
  </si>
  <si>
    <t>รับจริงจนถึง</t>
  </si>
  <si>
    <t>รับจริง</t>
  </si>
  <si>
    <t>ปัจจุบัน</t>
  </si>
  <si>
    <t>รายได้จัดเก็บเอง</t>
  </si>
  <si>
    <t>หมวดภาษีอากร</t>
  </si>
  <si>
    <t>0101</t>
  </si>
  <si>
    <t>0102</t>
  </si>
  <si>
    <t>0103</t>
  </si>
  <si>
    <t>0104</t>
  </si>
  <si>
    <t>หมวดค่าธรรมเนียม ค่าปรับและใบอนุญาต</t>
  </si>
  <si>
    <t>0121</t>
  </si>
  <si>
    <t>0122</t>
  </si>
  <si>
    <t>0123</t>
  </si>
  <si>
    <t>0126</t>
  </si>
  <si>
    <t>0131</t>
  </si>
  <si>
    <t>0137</t>
  </si>
  <si>
    <t>0140</t>
  </si>
  <si>
    <t>0141</t>
  </si>
  <si>
    <t>0143</t>
  </si>
  <si>
    <t>0145</t>
  </si>
  <si>
    <t>0146</t>
  </si>
  <si>
    <t>0147</t>
  </si>
  <si>
    <t>0148</t>
  </si>
  <si>
    <t>หมวดรายได้จากทรัพย์สิน</t>
  </si>
  <si>
    <t>0203</t>
  </si>
  <si>
    <t>หมวดรายได้จากสาธารณูปโภคและการพาณิชย์</t>
  </si>
  <si>
    <t>0251</t>
  </si>
  <si>
    <t>0253</t>
  </si>
  <si>
    <t>หมวดรายได้เบ็ดเตล็ด</t>
  </si>
  <si>
    <t>0302</t>
  </si>
  <si>
    <t>0307</t>
  </si>
  <si>
    <t>หมวดรายได้จากทุน</t>
  </si>
  <si>
    <t>0351</t>
  </si>
  <si>
    <t>รายได้ที่รัฐบาลเก็บแลัวจัดสรรให้องค์กรปกครองส่วนท้องถิ่น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</si>
  <si>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</si>
  <si>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</si>
  <si>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หมวดเงินอุดหนุน</t>
  </si>
  <si>
    <t>ธนาคารกรุงไทย จำกัด สาขาฉวาง</t>
  </si>
  <si>
    <t xml:space="preserve">      งบกระทบยอดเงินฝากธนาคาร</t>
  </si>
  <si>
    <t>เลขที่บัญชี  814-1-00337-2</t>
  </si>
  <si>
    <t>วันที่ลงบัญชี</t>
  </si>
  <si>
    <t>วันที่ฝากธนาคาร</t>
  </si>
  <si>
    <t>จำนวนเงิน</t>
  </si>
  <si>
    <t>………………………..</t>
  </si>
  <si>
    <t>…………………………………</t>
  </si>
  <si>
    <t>……………………………………………..</t>
  </si>
  <si>
    <t>หัก  : เช็คจ่ายที่ผู้รับยังไม่นำมาขึ้นเงินกับธนาคาร</t>
  </si>
  <si>
    <t>วันที่</t>
  </si>
  <si>
    <t>เลขที่เช็ค</t>
  </si>
  <si>
    <t>บวก : หรือ (หัก) รายการกระทบยอดอื่น ๆ</t>
  </si>
  <si>
    <t>รายละเอียด</t>
  </si>
  <si>
    <t>………………………….</t>
  </si>
  <si>
    <t>………………………………………</t>
  </si>
  <si>
    <t xml:space="preserve">  ผู้จัดทำ</t>
  </si>
  <si>
    <t xml:space="preserve">   ผู้ตรวจสอบ</t>
  </si>
  <si>
    <t>รายละเอียด ประกอบงบทดลองและรายงานรับ - จ่ายเงินสด</t>
  </si>
  <si>
    <t xml:space="preserve">รับ </t>
  </si>
  <si>
    <t>จ่าย</t>
  </si>
  <si>
    <t>คงเหลือ</t>
  </si>
  <si>
    <t>ภาษีหัก ณ ที่จ่าย</t>
  </si>
  <si>
    <t>เงินประกันสัญญา</t>
  </si>
  <si>
    <t>เงินค่าใช้จ่ายในการจัดเก็บภาษีบำรุงท้องที่ 5 %</t>
  </si>
  <si>
    <t>เงินเรียกเก็บเงินได้รายเดือนสมาชิกสหกรณ์</t>
  </si>
  <si>
    <t>งบทดลอง</t>
  </si>
  <si>
    <t>เงินสด</t>
  </si>
  <si>
    <t>010</t>
  </si>
  <si>
    <t>022</t>
  </si>
  <si>
    <t>เงินฝากกองทุนส่งเสริมกิจการเทศบาล</t>
  </si>
  <si>
    <t>เงินรายรับ (หมายเหตุ 1)</t>
  </si>
  <si>
    <t>เงินทุนสำรองเงินสะสม</t>
  </si>
  <si>
    <r>
      <t>เงินรับฝาก</t>
    </r>
    <r>
      <rPr>
        <b/>
        <sz val="16"/>
        <rFont val="DilleniaUPC"/>
        <family val="1"/>
      </rPr>
      <t xml:space="preserve">  (หมายเหตุ  2)</t>
    </r>
  </si>
  <si>
    <t>0128</t>
  </si>
  <si>
    <t>0127</t>
  </si>
  <si>
    <t xml:space="preserve"> ภาษีโรงเรือนและที่ดิน</t>
  </si>
  <si>
    <t xml:space="preserve"> ภาษีบำรุงท้องที่</t>
  </si>
  <si>
    <t xml:space="preserve"> ภาษีป้าย</t>
  </si>
  <si>
    <t xml:space="preserve"> อากรฆ่าสัตว์</t>
  </si>
  <si>
    <t>ค่าธรรมเนียมเกี่ยวกับโรงฆ่าสัตว์</t>
  </si>
  <si>
    <t>ค่าธรรมเนียมเกี่ยวกับโรงพักสัตว์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</si>
  <si>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</si>
  <si>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ค่าธรรมเนียมเกี่ยวกับใบอนุญาตการพนันเพิ่ม</t>
  </si>
  <si>
    <t>ค่าธรรมเนียมเก็บและขนมูลฝอย</t>
  </si>
  <si>
    <t>ค่าใบอนุญาตจัดตั้งสถานที่จำหน่ายอาหารหรือสะสมอาหาร</t>
  </si>
  <si>
    <t>ค่าธรรมเนียมเกี่ยวกับทะเบียนราษฎร</t>
  </si>
  <si>
    <t>ค่าปรับผู้กระทำผิดกฎจราจร</t>
  </si>
  <si>
    <t>ค่าปรับผิดสัญญา</t>
  </si>
  <si>
    <t>ค่าปรับอื่น ๆ</t>
  </si>
  <si>
    <t>ค่าใบอนุญาตจัดตั้งตลาดเอกชน</t>
  </si>
  <si>
    <t>ค่าใบอนุญาตจำหน่ายสินค้าในที่หรือทางสาธารณะ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</si>
  <si>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</si>
  <si>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</si>
  <si>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ค่าใบอนุญาตการค้าน่ารังเกียจ</t>
  </si>
  <si>
    <t>ดอกเบี้ยเงินฝาก ก.ส.ท.</t>
  </si>
  <si>
    <t>ดอกเบี้ยเงินฝากธนาคาร</t>
  </si>
  <si>
    <t>เงินช่วยเหลือท้องถิ่นจากกิจการเฉพาะการ</t>
  </si>
  <si>
    <t>ค่าขายแบบแปลน</t>
  </si>
  <si>
    <t>รายได้เบ็ดเตล็ดและอื่น ๆ</t>
  </si>
  <si>
    <t>ค่าขายทอดตลาดทรัพย์สิน</t>
  </si>
  <si>
    <t>ภาษีมูลค่าเพิ่ม (1 ใน 9)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</si>
  <si>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</si>
  <si>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</si>
  <si>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</si>
  <si>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</si>
  <si>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ค่าภาคหลวงปิโตเลี่ยม</t>
  </si>
  <si>
    <t>ค่าธรรมเนียมจดทะเบียนสิทธิและนิติกรรมที่ดิน</t>
  </si>
  <si>
    <t>ค่าธรรมเนียมเก็บและขนสิ่งปฏิกูล</t>
  </si>
  <si>
    <t>เงินค่าใบอนุญาตขายสุรา-สรรพสามิต</t>
  </si>
  <si>
    <t xml:space="preserve">      รายรับ                                         รายจ่าย</t>
  </si>
  <si>
    <t xml:space="preserve">  - 2 -</t>
  </si>
  <si>
    <t>รายจ่ายรอจ่าย</t>
  </si>
  <si>
    <t>เงินฝากธนาคารกรุงไทย ออมทรัพย์ 814-1-00337-2</t>
  </si>
  <si>
    <t>เงินฝากธนาคารกรุงไทย กระแสรายวัน 814-6-00821-6</t>
  </si>
  <si>
    <t>เงินฝากธนาคารออมสิน ออมทรัพย์ 08-6005-20-051121-8</t>
  </si>
  <si>
    <t>เงินฝากธนาคารออมสิน ประจำ 08-6005-20-003709-3</t>
  </si>
  <si>
    <t>ลงชื่อ......................................</t>
  </si>
  <si>
    <t>.............................</t>
  </si>
  <si>
    <t>......................................</t>
  </si>
  <si>
    <t>.......................................................</t>
  </si>
  <si>
    <t>ใบผ่านรายการบัญชีทั่วไป</t>
  </si>
  <si>
    <t>ฝ่ายคลัง</t>
  </si>
  <si>
    <t xml:space="preserve">           เงินฝากธนาคารกรุงไทย-ออมทรัพย์ 337-2</t>
  </si>
  <si>
    <t>ลูกหนี้เงินยืมเงินงบประมาณ (สำนักปลัด)</t>
  </si>
  <si>
    <t>เงินฝากธนาคารกรุงไทย - กระแสรายวัน 777-5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</si>
  <si>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 xml:space="preserve">ปรับปรุงบัญชีเงินฝากธนาคารกรุงไทย  ประเภทออมทรัพย์  บัญชีเลขที่ 814-1-00337-2  </t>
    </r>
  </si>
  <si>
    <t>รายได้จากสาธารณูปโภคและการพาณิชย์(ไม่แยกเป็นงบเฉพาะการ)</t>
  </si>
  <si>
    <t>0129</t>
  </si>
  <si>
    <t>ค่าธรรมเนียมฌปนสถาน</t>
  </si>
  <si>
    <t>ภาษีมูลค่าเพิ่ม (ตาม พ.ร.บ. แผน)</t>
  </si>
  <si>
    <t xml:space="preserve">  -  2  -</t>
  </si>
  <si>
    <t xml:space="preserve">รายจ่ายค้างจ่าย </t>
  </si>
  <si>
    <t>เงินฝากธนาคาร ธกส. ออมทรัพย์ 890-2-56804-9(EMS)</t>
  </si>
  <si>
    <t>เงินอุดหนุนทั่วไปโครงการไทยเข้มแข็ง (ปรับปรุงพนังกั้นน้ำ)</t>
  </si>
  <si>
    <t>ค่าเรียกเก็บเงินได้รายเดือนสมาชิกสหกรณ์</t>
  </si>
  <si>
    <t>ผู้อนุมัติ</t>
  </si>
  <si>
    <t xml:space="preserve">                 วันที่  31  ตุลาคม  2554</t>
  </si>
  <si>
    <t xml:space="preserve">ว่าที่ ร.ต. </t>
  </si>
  <si>
    <t xml:space="preserve">                           (ประยูรศักดิ์  ลิ่มพาณิชย์)</t>
  </si>
  <si>
    <t xml:space="preserve">                                     ปลัดเทศบาลตำบลไม้เรียง</t>
  </si>
  <si>
    <t>ค่าธรรมเนียมการจดทะเบียนพาณิชย์</t>
  </si>
  <si>
    <t>เงินอุดหนุนทั่วไปโครงการไทยเข้มแข็ง (ปรับปรุงคูระบายน้ำ)</t>
  </si>
  <si>
    <t>เงินโครงการ (สปสช.)</t>
  </si>
  <si>
    <t xml:space="preserve">                 เลขที่……………/2555</t>
  </si>
  <si>
    <t>รับเงินคืนภาษีอากร</t>
  </si>
  <si>
    <t>รับคืนเงินภาษีอากร</t>
  </si>
  <si>
    <t>เงินเกินบัญชี (รับคืนเงินภาษีอากร)</t>
  </si>
  <si>
    <t xml:space="preserve">เงินสะสม 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</si>
  <si>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 xml:space="preserve">ปรับปรุงบัญชีเงินเกินบัญชี (เงินภาษีอากร)  เข้าบัญชีเงินสะสม จำนวน 14.72.-บาท </t>
    </r>
  </si>
  <si>
    <t>250</t>
  </si>
  <si>
    <t>เงินอุดหนุนเฉพาะกิจผู้พิการ</t>
  </si>
  <si>
    <t>เงินโครงการให้บริการแพทย์ฉุกเฉิน (EMS)</t>
  </si>
  <si>
    <t>เงินฝากธนาคารธกส.-กระแสรายวัน 064-8</t>
  </si>
  <si>
    <r>
      <t>เงินอุดหนุนโครงการไทยเข้มแข็ง</t>
    </r>
    <r>
      <rPr>
        <sz val="12"/>
        <rFont val="DilleniaUPC"/>
        <family val="1"/>
      </rPr>
      <t>(ปรับปรุงพนังกั้นน้ำ)</t>
    </r>
  </si>
  <si>
    <t>เงินฝากธนาคารธกส. ออมทรัพย์ 890-256970-2 (สปสช.)</t>
  </si>
  <si>
    <t>เงินฝากเกินบัญชี</t>
  </si>
  <si>
    <t>รับเงินลูกหนี้เงินยืมเงินงบประมาณ</t>
  </si>
  <si>
    <t>รับเงินฝากเกินบัญชี</t>
  </si>
  <si>
    <t>จ่ายเงินอุดหนุนโครงการไทยเข้มแข็ง(ปรับปรุงพนังกั้นน้ำ)</t>
  </si>
  <si>
    <t>จ่ายเงินโครงการบริการแพทย์ฉุกเฉิน (EMS)</t>
  </si>
  <si>
    <t>จ่ายเงินลูกหนี้เงินยืมเงินงบประมาณ</t>
  </si>
  <si>
    <t>เงินรายรับ</t>
  </si>
  <si>
    <t>เงินอุดหนุนเฉพาะกิจเบี้ยยังชีพผู้สูงอายุ</t>
  </si>
  <si>
    <t>รับเงินคืนค่าครองชีพพนักงาน</t>
  </si>
  <si>
    <t>เงินอุดหุนนเฉพาะกิจเบี้ยยังชีพผู้พิการ</t>
  </si>
  <si>
    <t>เงินรับฝากโครงการแพทย์ฉุกเฉิน (EMS)</t>
  </si>
  <si>
    <t>เงินอุดหนุนเฉพาะกิจผู้สูงอายุ</t>
  </si>
  <si>
    <t>รับเงินค่าครองชีพพนักงาน</t>
  </si>
  <si>
    <t>เงินอุดหนุนเฉพาะกิจเบี้ยยังชีพผู้พิการ</t>
  </si>
  <si>
    <t>จ่ายเงินอุดหนุนเฉพาะกิจเบี้ยยังชีพผู้สูงอายุ</t>
  </si>
  <si>
    <t>จ่ายเงินอุดหนุนเฉพาะกิจค้างจ่าย(เบี้ยผู้พิการ)</t>
  </si>
  <si>
    <t xml:space="preserve"> - เงินอุดหนุนเฉพาะกิจเบี้ยผู้สูงอายุ</t>
  </si>
  <si>
    <t xml:space="preserve"> - เงินอุดหนุนเฉพาะกิจเบี้ยผู้พิการ</t>
  </si>
  <si>
    <t>เงินอุดหนุนเฉพาะกิจ (ผู้พิการ)</t>
  </si>
  <si>
    <t xml:space="preserve">                 วันที่  31  มกราคม  2555</t>
  </si>
  <si>
    <t>ดอกเบี้ย เงินฝากธนาคารออมสินประเภทออมทรัพย์ 121-6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</si>
  <si>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ปรับปรุงบัญชีดอกเบี้ยเงินฝากธนาคารออมสินประเภทออมทรัพย์ 121-6 เข้าทะเบียนเงินรายรับ</t>
    </r>
  </si>
  <si>
    <t xml:space="preserve"> - เงินอุดหนุนเฉพาะกิจครูศูนย์เด็ก</t>
  </si>
  <si>
    <t>เงินอุดหนุนเฉพาะกิจครูศูนย์เด็ก</t>
  </si>
  <si>
    <t>เงินอุดหนุนเฉพาะกิจ (ผู้สูงอายุ)</t>
  </si>
  <si>
    <t>เงินอุดหนุนเฉพาะกิจครูศูนย์เด็กเล็ก</t>
  </si>
  <si>
    <t xml:space="preserve">                                   ปลัดเทศบาลตำบลไม้เรียง</t>
  </si>
  <si>
    <t>เงินรับฝาก-โครงการแพทย์ฉุกเฉิน</t>
  </si>
  <si>
    <t xml:space="preserve">        ว่าที่ ร.ต.</t>
  </si>
  <si>
    <t xml:space="preserve">                                    (ประยูรศักดิ์  ลิ่มพาณิชย์)</t>
  </si>
  <si>
    <t xml:space="preserve">                     ปลัดเทศบาลตำบลไม้เรียง</t>
  </si>
  <si>
    <t xml:space="preserve"> - เงินอุดหนุนเฉพาะกิจประกันสังคมคนงานโรงสูบน้ำ</t>
  </si>
  <si>
    <t xml:space="preserve"> - เงินอุดหนุนเฉพาะกิจค่าจ้างคนงานโรงสูบน้ำ</t>
  </si>
  <si>
    <t>เงินอุดหนุนเฉพาะกิจค่าจ้างคนงานโรงสูบน้ำ</t>
  </si>
  <si>
    <t>เงินอุดหนุนเฉพาะกิจเงินประกันสังคมคนงานโรงสูบน้ำ</t>
  </si>
  <si>
    <t>เงินอุดหนุนเฉพาะกิจประกันสังคมคนงานโรงสูบน้ำ</t>
  </si>
  <si>
    <t>จ่ายเงินอุดหนุนเฉพาะกิจเบี้ยผู้พิการ (ส่งคืนจังหวัด)</t>
  </si>
  <si>
    <t>เงินอุดหนุนเฉพาะกิจ (ค่าจ้างคนงานโรงสูบน้ำ)</t>
  </si>
  <si>
    <t>เงินอุดหนุนเฉพาะกิจ (ประกันสังคมโรงสูบน้ำ)</t>
  </si>
  <si>
    <t xml:space="preserve">                 วันที่  31  มีนาคม  2555</t>
  </si>
  <si>
    <t>เข้าบัญชีค่าครุภัณฑ์ จำนวน 26,320.-บาท</t>
  </si>
  <si>
    <t>450</t>
  </si>
  <si>
    <r>
      <t>คำอธิบาย</t>
    </r>
    <r>
      <rPr>
        <b/>
        <sz val="16"/>
        <rFont val="DilleniaUPC"/>
        <family val="1"/>
      </rPr>
      <t xml:space="preserve"> </t>
    </r>
    <r>
      <rPr>
        <sz val="16"/>
        <rFont val="DilleniaUPC"/>
        <family val="1"/>
      </rPr>
      <t>ปรับปรุงบัญชีเงินค่าวัสดุตามฎีกาที่ 57/55 ลว.1 พ.ย. 55 และเงินค่าวัสดุตามฎีกาที่ 96/55 ลว. 16 พ.ย. 55</t>
    </r>
  </si>
  <si>
    <t>เงินค่าเบี้ยผู้สูงอายุ ม.ค. - มี.ค.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</si>
  <si>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ปรับปรุงบัญชีเงินยืมเงินสะสมเงินเบี้ยผู้สูงอายุเดือน ม.ค.-มี.ค. จำนวนเงิน 602,300 ตามฎีกาคลังรับที่ 273/55</t>
    </r>
  </si>
  <si>
    <t>จำนวน 201,900.-บาท,ฎีกาที่ 380/55 จำนวน 201,100.-บาท,ฎีกาที่ 489/55 จำนวน 199,300.-บาท รวมเป็นเงิน 602,300.-</t>
  </si>
  <si>
    <t>บาท เข้าบัญชีเงินสะสม</t>
  </si>
  <si>
    <t>เงินค่าเบี้ยผู้พิการ ก.พ - มี.ค.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</si>
  <si>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ปรับปรุงบัญชีเงินยืมเงินสะสมเงินเบี้ยผู้พิการเดือน ก.พ.-มี.ค.ตามฎีกาคลังรับที่ 381/55 จำนวนเงิน 18,000.-บาท</t>
    </r>
  </si>
  <si>
    <t>ฎีกาที่ 490/55 จำนวน 18,000.-บาท  เข้าบัญชีเงินสะสม จำนวน 36,000.-บาท</t>
  </si>
  <si>
    <t>ปีงบประมาณ  2555</t>
  </si>
  <si>
    <t>ยอดคงเหลือตามรายงานธนาคาร  ณ  วันที่  12  เมษายน  2555</t>
  </si>
  <si>
    <t xml:space="preserve"> 14 ก.พ. 55</t>
  </si>
  <si>
    <t xml:space="preserve"> 28 มี.ค. 55</t>
  </si>
  <si>
    <t>CH.B. 0060250</t>
  </si>
  <si>
    <t>CH.B. 0060260</t>
  </si>
  <si>
    <t xml:space="preserve">  4 เม.ย. 55</t>
  </si>
  <si>
    <t>CH.B. 0060271</t>
  </si>
  <si>
    <t>CH.B. 0060274</t>
  </si>
  <si>
    <t>CH.B. 0060275</t>
  </si>
  <si>
    <t>CH.B. 0060276</t>
  </si>
  <si>
    <t>CH.B. 0060277</t>
  </si>
  <si>
    <t xml:space="preserve"> 11 เม.ย. 55</t>
  </si>
  <si>
    <t>CH.B. 0060279</t>
  </si>
  <si>
    <t>CH.B. 0060280</t>
  </si>
  <si>
    <t>CH.B. 0060285</t>
  </si>
  <si>
    <t>CH.B. 0060288</t>
  </si>
  <si>
    <t>ยอดคงเหลือตามบัญชี  ณ  วันที่  12  เมษายน  2555</t>
  </si>
  <si>
    <t>วันที่ 12 เม.ย. 55</t>
  </si>
  <si>
    <t>ตำแหน่ง   นักวิชาการเงินและบัญชี 4</t>
  </si>
  <si>
    <t>ตำแหน่ง   ผู้อำนวยการกองคลัง</t>
  </si>
  <si>
    <t>ลงชื่อ.......................................       วันที่  12 เม.ย. 55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</si>
  <si>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ปรับปรุงบัญชีลูกหนี้เงินยืมเงินงบประมาณ ตามฎีกาคลังรับที่ 370/2555 ลว. 3 ก.พ. 55 เข้าบัญชีค่าใช้สอย</t>
    </r>
  </si>
  <si>
    <t xml:space="preserve">จำนวน 7,774.-บาท </t>
  </si>
  <si>
    <t>CH.B. 0057982</t>
  </si>
  <si>
    <t>CH.B. 0057983</t>
  </si>
  <si>
    <t xml:space="preserve"> - เงินค่าภาษีโรงเรือนและที่ดิน ณ วันที่ 12 มี.ค. 55 ของ บมจ.ทีโอที </t>
  </si>
  <si>
    <t xml:space="preserve"> - ยอดเงินที่ธนาคารตัดจ่ายสูงไป </t>
  </si>
  <si>
    <t xml:space="preserve">                 วันที่  30  เมษายน  2555</t>
  </si>
  <si>
    <t xml:space="preserve"> เข้าบัญชีเงินฝากธนาคารกรุงไทย ประเภทกระแสรายวัน  บัญชีเลขที่ 814-6-00777-5   จำนวน  1,914,162.25  บาท </t>
  </si>
  <si>
    <t xml:space="preserve">                 วันที่  26  เมษายน  2555</t>
  </si>
  <si>
    <t xml:space="preserve"> (โครงการจัดงานวันสงกรานต์)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</si>
  <si>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ปรับปรุงบัญชีลูกหนี้เงินยืมเงินงบประมาณ ตามฎีกาคลังรับที่ 606/2554 ลว. 11เม.ย. 55 โครงการจัดงานวัน-</t>
    </r>
  </si>
  <si>
    <t>สงกรานต์ เข้าบัญชีค่าใช้สอย จำนวน 64,000.- บาท และส่งคืนเงินสด 5,000.-บาท</t>
  </si>
  <si>
    <t xml:space="preserve">                 วันที่  4  เมษายน  2555</t>
  </si>
  <si>
    <t>ลูกหนี้เงินยืมเงินงบประมาณ (กองช่าง)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</si>
  <si>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ปรับปรุงบัญชีลูกหนี้เงินยืมเงินงบประมาณ ตามฎีกาคลังรับที่ 511/2555 ลว. 20 มี.ค. 55 เข้าบัญชีค่าใช้สอย</t>
    </r>
  </si>
  <si>
    <t xml:space="preserve"> จำนวน 9,420.- บาท </t>
  </si>
  <si>
    <t>รับคืนเงินค่าตอบแทนสวัสดิการศึกษาบุตร</t>
  </si>
  <si>
    <t xml:space="preserve"> 23 เม.ย. 55</t>
  </si>
  <si>
    <t>CH.B. 0060298</t>
  </si>
  <si>
    <t>CH.B. 0060300</t>
  </si>
  <si>
    <t>CH.B. 0060301</t>
  </si>
  <si>
    <t>CH.B. 0060302</t>
  </si>
  <si>
    <t>CH.B. 0060304</t>
  </si>
  <si>
    <t>CH.B. 0060306</t>
  </si>
  <si>
    <t>CH.B. 0060307</t>
  </si>
  <si>
    <t>CH.B. 0060310</t>
  </si>
  <si>
    <t>CH.B. 0060312</t>
  </si>
  <si>
    <t>ยอดคงเหลือตามบัญชี  ณ  วันที่  30  เมษายน  2555</t>
  </si>
  <si>
    <t>วันที่ 30 เม.ย. 55</t>
  </si>
  <si>
    <t>ลงชื่อ.......................................       วันที่  30 เม.ย. 55</t>
  </si>
  <si>
    <t>ยอดคงเหลือตามรายงานธนาคาร  ณ  วันที่  30  เมษายน  2555</t>
  </si>
  <si>
    <t>รับคืนเงินค่าสวัสดิการศึกษาบุตร</t>
  </si>
  <si>
    <t xml:space="preserve">จ่ายเงินอุดหนุนเฉพาะกิจเบี้ยผู้พิการ </t>
  </si>
  <si>
    <t>ณ วันที่  30  เมษายน  2555</t>
  </si>
  <si>
    <t>เงินฝากธนาคาร ธกส. - ออมทรัพย์  970-2</t>
  </si>
  <si>
    <t xml:space="preserve">           เงินโครงการ สปสช.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</si>
  <si>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ปรับปรุงบัญชีเงินเงินโครงการ สปสช. เข้าบัญชีเงินฝากธนาคาร ธกส.ออมทรัพย์ เลขที่ 890-2-56970-2</t>
    </r>
  </si>
  <si>
    <t xml:space="preserve"> จำนวนเงิน 1,557.-บาท</t>
  </si>
  <si>
    <t>เงินฝากธนาคาร สปสช.  - ออมทรัพย์ 970-2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</si>
  <si>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 xml:space="preserve">ปรับปรุงบัญชีเงินโครงการ สปสช. เข้าบัญชีเงินฝากธนาคาร ธกส. บัญชีเลขที่ 890-2-56970-2  </t>
    </r>
  </si>
  <si>
    <t>ดอกเบี้ย เงินฝากธนาคารธกส. 970-2 - สปสช.</t>
  </si>
  <si>
    <t>เงินโครงการ สปสช.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</si>
  <si>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ปรับปรุงดอกเบี้ยเงินฝากธนาคาร ธกส.ออมทรัพย์ สปสช.เข้าโครงการสปสช. จำนวน 724.36 บาท</t>
    </r>
  </si>
  <si>
    <t>เงินโครงการ EMS</t>
  </si>
  <si>
    <t>ทุนสำรองเงินสะสม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</si>
  <si>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ปรับปรุงบัญชีเงินโครงการ EMS เข้าบัญชีเงินสะสม จำนวน 24,272.19 และเข้าบัญชีเงินทุนสำรองเงินสะสม</t>
    </r>
  </si>
  <si>
    <t>จำนวน  8,090.74 บาท</t>
  </si>
  <si>
    <t>ดอกเบี้ย เงินฝากธนาคาร EMS  804-9</t>
  </si>
  <si>
    <t>เงินฝากโครงการ EMS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</si>
  <si>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ปรับปรุงบัญชีเงินฝากโครงการ EMS  เข้าทะเบียนเงินรายรับ</t>
    </r>
  </si>
  <si>
    <t>เงินฝากธนาคารกรุงไทยออมทรัพย์ 337-2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</si>
  <si>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ปรับปรุงบัญชีเงินฝากธนาคารกรุงไทย 337-2 เข้าบัญชีเงินประกันสัญญา จำนวน 3,750.-บาท</t>
    </r>
  </si>
  <si>
    <t>700</t>
  </si>
  <si>
    <r>
      <t>คำอธิบาย</t>
    </r>
    <r>
      <rPr>
        <b/>
        <sz val="16"/>
        <rFont val="DilleniaUPC"/>
        <family val="1"/>
      </rPr>
      <t xml:space="preserve"> </t>
    </r>
    <r>
      <rPr>
        <sz val="16"/>
        <rFont val="DilleniaUPC"/>
        <family val="1"/>
      </rPr>
      <t>ปรับปรุงบัญชีเงินสะสมเข้าบัญชีเงินประกันสัญญา จำนวน 7,900.-บาท</t>
    </r>
  </si>
  <si>
    <r>
      <t>คำอธิบาย</t>
    </r>
    <r>
      <rPr>
        <b/>
        <sz val="16"/>
        <rFont val="DilleniaUPC"/>
        <family val="1"/>
      </rPr>
      <t xml:space="preserve"> </t>
    </r>
    <r>
      <rPr>
        <sz val="16"/>
        <rFont val="DilleniaUPC"/>
        <family val="1"/>
      </rPr>
      <t>ปรับปรุงบัญชีเงินฝากกองทุนส่งเสริมกิจการเทศบาล เข้าบัญชีเงินสะสมจำนวน 328,985.82 บาท</t>
    </r>
  </si>
  <si>
    <t>เงินอุดหนุนเฉพาะกิจค้างจ่าย (โรงสูบน้ำ)</t>
  </si>
  <si>
    <r>
      <t>คำอธิบาย</t>
    </r>
    <r>
      <rPr>
        <b/>
        <sz val="16"/>
        <rFont val="DilleniaUPC"/>
        <family val="1"/>
      </rPr>
      <t xml:space="preserve"> </t>
    </r>
    <r>
      <rPr>
        <sz val="16"/>
        <rFont val="DilleniaUPC"/>
        <family val="1"/>
      </rPr>
      <t>ปรับปรุงบัญชีเงินเฉพาะกิจค้างจ่าย เข้าบัญชีเงินสะสมจำนวน 17,727.-บาท</t>
    </r>
  </si>
  <si>
    <t>เงินอุดหนุนเฉพาะกิจค้างจ่าย (ศูนย์เด็กเล็ก)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</si>
  <si>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ปรับปรุงบัญชีเงินอุดหนุนเฉพาะกิจค้างจ่าย(ครูศูนย์เด็ก) เข้าบัญชีเงินสะสมจำนวน 28,338.-บาท</t>
    </r>
  </si>
  <si>
    <t>ลูกหนี้เงินยืมเงินสะสม</t>
  </si>
  <si>
    <t xml:space="preserve">                 วันที่  31  พฤษภาคม  2555</t>
  </si>
  <si>
    <t>เงินรายรับ (ค่าภาคหลวงปิโตรเลียม)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</si>
  <si>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ปรับปรุงบัญชีเงินฝากธนาคารกรุงไทยกระแสรายวันเข้าบัญชีเงินรายรับ (ค่าภาคหลวงปิโตรเลียม) จำนวนเงิน</t>
    </r>
  </si>
  <si>
    <t xml:space="preserve"> 8,099.88 บาท </t>
  </si>
  <si>
    <t>เงินฝากธนาคารกรุงไทยกระแสรายวัน 821-6</t>
  </si>
  <si>
    <t>จ่ายเงินลูกหนี้เงินยืมเงินสะสม</t>
  </si>
  <si>
    <t>จ่ายเงินฝากเกินบัญชี</t>
  </si>
  <si>
    <t>เงินรับฝาก-โครงการสปสช.</t>
  </si>
  <si>
    <t>เงินฝากธนาคารธกส.-กระแสรายวัน 066-4</t>
  </si>
  <si>
    <t>เงินฝากธนาคาร ธกส. - กระแสรายวัน 066-4 (สปสช)</t>
  </si>
  <si>
    <t>เงินฝากธนาคาร ธกส. - ออมทรัพย์ 970-2</t>
  </si>
  <si>
    <t>และปรับปรุงบัญชีเงินฝากธกส.ออมทรัพย์เลขที่ 890-2-56970-2 เข้าบัญชีเงินฝากธกส.ประเภทกระแสรายวันเลขที่</t>
  </si>
  <si>
    <t>จ่ายเงินโครงการ (สปสช.)</t>
  </si>
  <si>
    <t>เงินฝาก กสท.</t>
  </si>
  <si>
    <t xml:space="preserve">                 วันที่  31  กรกฎาคม  2555</t>
  </si>
  <si>
    <t xml:space="preserve">                 วันที่  6 กรกฎาคม 2555</t>
  </si>
  <si>
    <t>ลูกหนี้เงินยืมเงินงบประมาณ (กองคลัง)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</si>
  <si>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ปรับปรุงบัญชีลูกหนี้เงินยืมเงินงบประมาณ ตามฎีกาคลังรับที่ 839/2555 ลว. 19 มิ.ย. 55 เข้าบัญชีค่าใช้สอย</t>
    </r>
  </si>
  <si>
    <t>จำนวน 4,320.- บาท ของนางสาวสุนันท์  พลฤทธิ์</t>
  </si>
  <si>
    <t>เงินค่ากระแสไฟฟ้าโรงสูบน้ำ (ต.ค 54-ก.ค.55)</t>
  </si>
  <si>
    <r>
      <t>คำอธิบาย</t>
    </r>
    <r>
      <rPr>
        <b/>
        <sz val="16"/>
        <rFont val="DilleniaUPC"/>
        <family val="1"/>
      </rPr>
      <t xml:space="preserve"> </t>
    </r>
    <r>
      <rPr>
        <sz val="16"/>
        <rFont val="DilleniaUPC"/>
        <family val="1"/>
      </rPr>
      <t xml:space="preserve">ปรับปรุงบัญชีเงินยืมเงินสะสมเงินค่ากระแสไฟฟ้าโรงสูบน้ำ ต.ค.-ก.ค.ตามฎีกาคลังรับที่ 52/55,268/55,385/55, </t>
    </r>
  </si>
  <si>
    <t>574/55,671/55,724/55,811/55,925/55 เข้าบัญชีเงินสะสม จำนวน 1,232.20 บาท</t>
  </si>
  <si>
    <t xml:space="preserve"> - เงินอุดหนุนเฉพาะกิจค่ากระแสไฟฟ้า</t>
  </si>
  <si>
    <t>เงินอุดหนุนเฉพาะกิจค่ากระแสไฟฟ้าโรงสูบน้ำ</t>
  </si>
  <si>
    <t>จ่ายเงินอุดหนุนเฉพาะกิจค่าตอบแทนครู</t>
  </si>
  <si>
    <t>จ่ายเงินฝาก กสท.</t>
  </si>
  <si>
    <t xml:space="preserve">                 วันที่  20  สิงหาคม  2555</t>
  </si>
  <si>
    <t>ลูกหนี้เงินยืมเงินงบประมาณ (กองการศึกษา)</t>
  </si>
  <si>
    <t xml:space="preserve"> (โครงการคนไทยรักการอ่าน)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</si>
  <si>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ปรับปรุงบัญชีลูกหนี้เงินยืมเงินงบประมาณ ตามฎีกาคลังรับที่ 1012/2555 ลว. 9 ส.ค. 55 โครงการคนไทยรัก</t>
    </r>
  </si>
  <si>
    <t xml:space="preserve">การอ่านเข้าบัญชีค่าใช้สอย จำนวน 3,000.- บาท </t>
  </si>
  <si>
    <t>CH.B. 0059669</t>
  </si>
  <si>
    <t xml:space="preserve">               เลขที่  2/9/2555</t>
  </si>
  <si>
    <t xml:space="preserve">               ลงวันที่  30 กันยายน 2555</t>
  </si>
  <si>
    <t>เงินอุดหนุนเฉพาะกิจค่าตอบแทนครู</t>
  </si>
  <si>
    <t>เงินอุดหนุนเฉพาะกิจค่าวัสดุการศึกษา</t>
  </si>
  <si>
    <t>เงินเกินบัญชี</t>
  </si>
  <si>
    <r>
      <t>คำอธิบาย</t>
    </r>
    <r>
      <rPr>
        <b/>
        <sz val="16"/>
        <rFont val="DilleniaUPC"/>
        <family val="1"/>
      </rPr>
      <t xml:space="preserve">  ปิดบัญชีสมุดเงินสดจ่าย ประจำเดือนกันยายน  2555 เพื่อผ่านไปบันทึกบัญชีแยกประเภท</t>
    </r>
  </si>
  <si>
    <t xml:space="preserve">                 วันที่  28  กันยายน  2555</t>
  </si>
  <si>
    <t>เงินฝากธนาคาร ธกส. - กระแสรายวัน 064-8 (EMS)</t>
  </si>
  <si>
    <t>เงินฝากธนาคาร ธกส. - ออมทรัพย์ 804-9</t>
  </si>
  <si>
    <t xml:space="preserve"> เข้าบัญชีเงินฝากธนาคารกรุงไทย ประเภทกระแสรายวัน  บัญชีเลขที่ 814-6-00777-5   จำนวน  2,541,831.54  บาท </t>
  </si>
  <si>
    <t>890-5-00066-4  จำนวน  3,600.-บาท และเงินฝากธกส.804-9 เข้าบัญชีเงินฝากกระแสรายวัน 064-8 จำนวน 4,200.-บาท</t>
  </si>
  <si>
    <t xml:space="preserve">                 วันที่  5  กันยายน 2555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</si>
  <si>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ปรับปรุงบัญชีลูกหนี้เงินยืมเงินงบประมาณ ตามฎีกาคลังรับที่ 1016/2555 ลว. 9 ส.ค. 55 เข้าบัญชีค่าใช้สอย</t>
    </r>
  </si>
  <si>
    <t>จำนวน 7,180.-บาท ของนางสาวสุภารัตน์  มีพัฒน์และเบิกเงินเพิ่มจำนวน  1,432.-บาท</t>
  </si>
  <si>
    <t>เดือนกันยายน  2555</t>
  </si>
  <si>
    <t>วันที่  28 กันยายน  2555</t>
  </si>
  <si>
    <t xml:space="preserve"> - เงินอุดหนุนเฉพาะกิจค่าวัสดุการศึกษา</t>
  </si>
  <si>
    <t>เดือน  กันยายน  2555</t>
  </si>
  <si>
    <t>เงินอุดหนุนเฉพาะกิจคนงานโรงสูบน้ำ</t>
  </si>
  <si>
    <t>เพียงวันที่  28  กันยายน  2555</t>
  </si>
  <si>
    <t>จ่ายเงินอุดหนุนเฉพาะกิจคนงานโรงสูบน้ำ</t>
  </si>
  <si>
    <t>จ่ายเงินอุดหนุนเฉพาะกิจค่าวัสดุการศึกษา</t>
  </si>
  <si>
    <t>ยอดคงเหลือตามรายงานธนาคาร  ณ  วันที่  28  กันยายน  2555</t>
  </si>
  <si>
    <t xml:space="preserve">  20 ส.ค. 55</t>
  </si>
  <si>
    <t xml:space="preserve">   3 ก.ย. 55</t>
  </si>
  <si>
    <t>CH.B. 0059703</t>
  </si>
  <si>
    <t xml:space="preserve">   4 ก.ย. 55</t>
  </si>
  <si>
    <t>CH.B. 0059711</t>
  </si>
  <si>
    <t xml:space="preserve">  25 ก.ย. 55</t>
  </si>
  <si>
    <t>CH.B. 0059731</t>
  </si>
  <si>
    <t>CH.B. 0059732</t>
  </si>
  <si>
    <t>CH.B. 0059742</t>
  </si>
  <si>
    <t>CH.B. 0059751</t>
  </si>
  <si>
    <t>CH.B. 0059752</t>
  </si>
  <si>
    <t>CH.B. 0059756</t>
  </si>
  <si>
    <t>CH.B. 0059760</t>
  </si>
  <si>
    <t>CH.B. 0059766</t>
  </si>
  <si>
    <t>CH.B. 0059768</t>
  </si>
  <si>
    <t xml:space="preserve">  26 ก.ย. 55</t>
  </si>
  <si>
    <t>CH.B. 0059769</t>
  </si>
  <si>
    <t xml:space="preserve">  28 ก.ย. 55</t>
  </si>
  <si>
    <t>CH.B. 0059585</t>
  </si>
  <si>
    <t>CH.B. 0059779</t>
  </si>
  <si>
    <t>CH.B. 0059780</t>
  </si>
  <si>
    <t>CH.B. 0059584</t>
  </si>
  <si>
    <t>CH.B. 0059582</t>
  </si>
  <si>
    <t>CH.B. 0059586</t>
  </si>
  <si>
    <t>CH.B. 0059587</t>
  </si>
  <si>
    <t>CH.B. 0059588</t>
  </si>
  <si>
    <t>CH.B. 0059589</t>
  </si>
  <si>
    <t>ยอดคงเหลือตามบัญชี  ณ  วันที่  28  กันยายน  2555</t>
  </si>
  <si>
    <t>วันที่ 28 ก.ย. 55</t>
  </si>
  <si>
    <t>ลงชื่อ.......................................       วันที่  28 ก.ย. 55</t>
  </si>
  <si>
    <t>ณ วันที่  28  กันยายน  2555</t>
  </si>
  <si>
    <t>เงินอุดหนุนเฉพาะกิจค่าไฟโรงสูบน้ำ</t>
  </si>
  <si>
    <t>ดอกเบี้ยเงินฝากธนาคาร สปสช.</t>
  </si>
  <si>
    <t>เงินดอกเบี้ย สปสช.</t>
  </si>
  <si>
    <t>เงินรับฝาก-ค่าสมัครนางงาม</t>
  </si>
  <si>
    <t>ดอกเบี้ย เงินฝากธนาคารธกส.(EMS) 804-9</t>
  </si>
  <si>
    <r>
      <t>คำอธิบาย</t>
    </r>
    <r>
      <rPr>
        <b/>
        <sz val="16"/>
        <rFont val="DilleniaUPC"/>
        <family val="1"/>
      </rPr>
      <t xml:space="preserve">  โอนปิดบัญชี เงินเหลือจ่ายจากบัญชีรายจ่าย</t>
    </r>
    <r>
      <rPr>
        <sz val="16"/>
        <rFont val="DilleniaUPC"/>
        <family val="1"/>
      </rPr>
      <t>ค้างจ่าย(เงินค่าตอบแทนประธานและสมาชิกสภาเทศบาลจำนวน</t>
    </r>
  </si>
  <si>
    <t>238,903.22 และเงินเดือนและค่าตอบแทนพิเศษนายกเทศมนตรี จำนวน 125,000.-บาท เข้าบัญชีเงินสะสม</t>
  </si>
  <si>
    <t xml:space="preserve">                 วันที่  28 กันยายน  2555</t>
  </si>
  <si>
    <t>เงินรับฝากค่าตอบแทน (EMS)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</si>
  <si>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ปรับปรุงบัญชีเงินรับฝากค่าตอบแทน (EMS) ตามฎีกาคลังรับที่ 139/55,378/55,1132/55 เข้าบัญชีค่าใช้สอย</t>
    </r>
  </si>
  <si>
    <t xml:space="preserve">จำนวน 9,950.- บาท </t>
  </si>
  <si>
    <t>เงินค่าตอบแทนครูศูนย์เด็ก (ก.ค.-ส.ค)</t>
  </si>
  <si>
    <t xml:space="preserve">เงินค่ากระแสไฟฟ้าโรงสูบน้ำ 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</si>
  <si>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ปรับปรุงเงินเกินบัญชีเข้าเงินฝากธนาคารออมทรัพย์ 337-2 จำนวน 400.- บาท</t>
    </r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</si>
  <si>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ปรับปรุงบัญชีดอกเบี้ยเงินฝากธนาคาร EMS 804-9 เข้าเงินโครงการ EMS จำนวน 249.61 บาท</t>
    </r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</si>
  <si>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ปรับปรุงบัญชีดอกเบี้ยเงินฝากธนาคารธกส.(EMS)  804-9 เข้าเงินโครงการ EMS จำนวน 176.47 บาท</t>
    </r>
  </si>
  <si>
    <t xml:space="preserve"> จำนวน  98,120.-บาท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</si>
  <si>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ปรับปรุงดอกเบี้ยเงินฝากธนาคาร ธกส.ออมทรัพย์ สปสช.เข้าโครงการสปสช. จำนวน 825.75 บาท</t>
    </r>
  </si>
  <si>
    <t>เงินรับฝากโครงการ สปสช.</t>
  </si>
  <si>
    <t>รับเงินโครงการ สปสช.</t>
  </si>
  <si>
    <r>
      <t>คำอธิบาย</t>
    </r>
    <r>
      <rPr>
        <b/>
        <sz val="16"/>
        <rFont val="DilleniaUPC"/>
        <family val="1"/>
      </rPr>
      <t xml:space="preserve"> </t>
    </r>
    <r>
      <rPr>
        <sz val="16"/>
        <rFont val="DilleniaUPC"/>
        <family val="1"/>
      </rPr>
      <t>ปรับปรุงบัญชีเงินค่ากระแสไฟฟ้าโรงสูบน้ำ เข้าบัญชีเงินสะสมจำนวน 1,478.64 บาท</t>
    </r>
  </si>
  <si>
    <t>เงินรับฝากโครงการสปสช.</t>
  </si>
  <si>
    <t>รับคืนเงินประกันสังคม</t>
  </si>
  <si>
    <t>เงินคืนประกันสังคม</t>
  </si>
  <si>
    <t>เงินฝากธนาคารออมทรัพย์ 337-2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</si>
  <si>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ปรับปรุงบัญชีเงินฝากธนาคารกรุงไทออมทรัพย์ 337-2 เข้าบัญชีเงินสะสม จำนวน 14,126.25 และเข้าบัญชีเงินทุน</t>
    </r>
  </si>
  <si>
    <t>สำรองเงินสะสม จำนวน  4,708.75 บาท</t>
  </si>
  <si>
    <t>ดอกเบี้ยเงินฝากธนาคาร EMS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</si>
  <si>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ปรับปรุงบัญชีเงินสะสมปี 54 เข้าบัญชีดอกเบี้ยเงินฝากธนาคาร EMS จำนวน  111.44 บาท</t>
    </r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</si>
  <si>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ปรับปรุงบัญชีเงินยืมเงินสะสมค่าตอบแทนครูศูนย์เด็กตามฎีกาที่ 994/55,1080/55  เข้าบัญชีเงินสะสม</t>
    </r>
  </si>
  <si>
    <t>จำนวน 64,766.-บาท</t>
  </si>
  <si>
    <t>เงินค่าตอบแทนคนงานโรงสูบน้ำ (ก.ค.-ส.ค 55)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</si>
  <si>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ปรับปรุงบัญชีเงินยืมเงินสะสมค่าตอบแทนคนงานโรงสูบน้ำตามฎีกาที่ 995/55,1081/55  เข้าบัญชีเงินสะสม</t>
    </r>
  </si>
  <si>
    <t>จำนวน 13,680.-บาท</t>
  </si>
  <si>
    <t>เงินค่าประกันสังคมคนงานโรงสูบน้ำ (มิ.ย.-ก.ค 55)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</si>
  <si>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ปรับปรุงบัญชีเงินยืมเงินสะสมค่าประกันสังคมคนงานโรงสูบน้ำตามฎีกาที่ 944/55,1083/55  เข้าบัญชีเงินสะสม</t>
    </r>
  </si>
  <si>
    <t>จำนวน 479.-บาท</t>
  </si>
  <si>
    <r>
      <t>คำอธิบาย</t>
    </r>
    <r>
      <rPr>
        <b/>
        <sz val="16"/>
        <rFont val="DilleniaUPC"/>
        <family val="1"/>
      </rPr>
      <t xml:space="preserve"> </t>
    </r>
    <r>
      <rPr>
        <sz val="16"/>
        <rFont val="DilleniaUPC"/>
        <family val="1"/>
      </rPr>
      <t xml:space="preserve">ปรับปรุงบัญชีเงินรายรับ เข้าบัญชีเงินสะสม จำนวน 9.50 บาท </t>
    </r>
  </si>
  <si>
    <t>เงินโครงการแพทย์ฉุกเฉิน</t>
  </si>
  <si>
    <t>เงินรายรับ (รายได้เบ็ดเตล็ด)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</si>
  <si>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ปรับปรุงบัญชีเงินโครงการแพทย์ฉุกเฉินเข้าบัญชีเงินรายรับจำนวน 23,800.-บาท</t>
    </r>
  </si>
  <si>
    <t>ดอกเบี้ยเงินฝากธนาคารออมสินปี 54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</si>
  <si>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ปรับปรุงบัญชีดอกเบี้ยเงินฝากธนาคารออมสินปี 54 เข้าบัญชีเงินสะสมจำนวน 505.98 บาท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</si>
</sst>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.000_);_(* \(#,##0.000\);_(* &quot;-&quot;??_);_(@_)"/>
  </numFmts>
  <fonts count="17">
    <font>
      <sz val="10"/>
      <name val="Arial"/>
      <family val="0"/>
    </font>
    <font>
      <sz val="14"/>
      <name val="Cordia New"/>
      <family val="0"/>
    </font>
    <font>
      <b/>
      <sz val="18"/>
      <name val="DilleniaUPC"/>
      <family val="1"/>
    </font>
    <font>
      <b/>
      <sz val="20"/>
      <name val="DilleniaUPC"/>
      <family val="1"/>
    </font>
    <font>
      <sz val="14"/>
      <name val="DilleniaUPC"/>
      <family val="1"/>
    </font>
    <font>
      <b/>
      <sz val="16"/>
      <name val="DilleniaUPC"/>
      <family val="1"/>
    </font>
    <font>
      <sz val="16"/>
      <name val="DilleniaUPC"/>
      <family val="1"/>
    </font>
    <font>
      <u val="single"/>
      <sz val="16"/>
      <name val="DilleniaUPC"/>
      <family val="1"/>
    </font>
    <font>
      <sz val="8"/>
      <name val="Arial"/>
      <family val="0"/>
    </font>
    <font>
      <b/>
      <sz val="14"/>
      <name val="DilleniaUPC"/>
      <family val="1"/>
    </font>
    <font>
      <b/>
      <u val="single"/>
      <sz val="16"/>
      <name val="DilleniaUPC"/>
      <family val="1"/>
    </font>
    <font>
      <sz val="16"/>
      <name val="Cordia New"/>
      <family val="2"/>
    </font>
    <font>
      <sz val="10"/>
      <name val="DilleniaUPC"/>
      <family val="1"/>
    </font>
    <font>
      <b/>
      <sz val="17"/>
      <name val="DilleniaUPC"/>
      <family val="1"/>
    </font>
    <font>
      <sz val="17"/>
      <name val="DilleniaUPC"/>
      <family val="1"/>
    </font>
    <font>
      <sz val="17"/>
      <name val="Arial"/>
      <family val="0"/>
    </font>
    <font>
      <sz val="12"/>
      <name val="DilleniaUPC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4" fillId="0" borderId="0" xfId="20" applyFont="1" applyBorder="1">
      <alignment/>
      <protection/>
    </xf>
    <xf numFmtId="0" fontId="6" fillId="0" borderId="1" xfId="20" applyFont="1" applyBorder="1" applyAlignment="1">
      <alignment horizontal="center"/>
      <protection/>
    </xf>
    <xf numFmtId="43" fontId="6" fillId="0" borderId="1" xfId="17" applyFont="1" applyBorder="1" applyAlignment="1">
      <alignment/>
    </xf>
    <xf numFmtId="43" fontId="6" fillId="0" borderId="2" xfId="17" applyFont="1" applyBorder="1" applyAlignment="1">
      <alignment/>
    </xf>
    <xf numFmtId="0" fontId="6" fillId="0" borderId="0" xfId="20" applyFont="1" applyBorder="1">
      <alignment/>
      <protection/>
    </xf>
    <xf numFmtId="0" fontId="6" fillId="0" borderId="1" xfId="20" applyFont="1" applyBorder="1">
      <alignment/>
      <protection/>
    </xf>
    <xf numFmtId="0" fontId="6" fillId="0" borderId="3" xfId="20" applyFont="1" applyBorder="1">
      <alignment/>
      <protection/>
    </xf>
    <xf numFmtId="43" fontId="6" fillId="0" borderId="1" xfId="17" applyFont="1" applyBorder="1" applyAlignment="1">
      <alignment horizontal="center"/>
    </xf>
    <xf numFmtId="0" fontId="6" fillId="0" borderId="1" xfId="20" applyFont="1" applyBorder="1" applyAlignment="1" quotePrefix="1">
      <alignment horizontal="center"/>
      <protection/>
    </xf>
    <xf numFmtId="43" fontId="6" fillId="0" borderId="0" xfId="17" applyFont="1" applyBorder="1" applyAlignment="1">
      <alignment/>
    </xf>
    <xf numFmtId="43" fontId="4" fillId="0" borderId="0" xfId="20" applyNumberFormat="1" applyFont="1" applyBorder="1">
      <alignment/>
      <protection/>
    </xf>
    <xf numFmtId="43" fontId="6" fillId="0" borderId="1" xfId="17" applyFont="1" applyBorder="1" applyAlignment="1">
      <alignment horizontal="right"/>
    </xf>
    <xf numFmtId="0" fontId="1" fillId="0" borderId="0" xfId="20">
      <alignment/>
      <protection/>
    </xf>
    <xf numFmtId="0" fontId="6" fillId="0" borderId="0" xfId="20" applyFont="1">
      <alignment/>
      <protection/>
    </xf>
    <xf numFmtId="0" fontId="6" fillId="0" borderId="4" xfId="20" applyFont="1" applyBorder="1">
      <alignment/>
      <protection/>
    </xf>
    <xf numFmtId="43" fontId="6" fillId="0" borderId="4" xfId="17" applyFont="1" applyBorder="1" applyAlignment="1">
      <alignment/>
    </xf>
    <xf numFmtId="0" fontId="6" fillId="0" borderId="5" xfId="20" applyFont="1" applyBorder="1">
      <alignment/>
      <protection/>
    </xf>
    <xf numFmtId="43" fontId="6" fillId="0" borderId="0" xfId="17" applyFont="1" applyAlignment="1">
      <alignment/>
    </xf>
    <xf numFmtId="43" fontId="4" fillId="0" borderId="0" xfId="20" applyNumberFormat="1" applyFont="1">
      <alignment/>
      <protection/>
    </xf>
    <xf numFmtId="0" fontId="6" fillId="0" borderId="2" xfId="20" applyFont="1" applyBorder="1">
      <alignment/>
      <protection/>
    </xf>
    <xf numFmtId="0" fontId="7" fillId="0" borderId="0" xfId="20" applyFont="1">
      <alignment/>
      <protection/>
    </xf>
    <xf numFmtId="43" fontId="6" fillId="0" borderId="5" xfId="17" applyFont="1" applyBorder="1" applyAlignment="1">
      <alignment/>
    </xf>
    <xf numFmtId="43" fontId="6" fillId="0" borderId="1" xfId="20" applyNumberFormat="1" applyFont="1" applyBorder="1">
      <alignment/>
      <protection/>
    </xf>
    <xf numFmtId="43" fontId="6" fillId="0" borderId="0" xfId="20" applyNumberFormat="1" applyFont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94" fontId="6" fillId="0" borderId="0" xfId="15" applyFont="1" applyAlignment="1">
      <alignment/>
    </xf>
    <xf numFmtId="194" fontId="6" fillId="0" borderId="1" xfId="15" applyFont="1" applyBorder="1" applyAlignment="1">
      <alignment/>
    </xf>
    <xf numFmtId="43" fontId="6" fillId="0" borderId="1" xfId="15" applyNumberFormat="1" applyFont="1" applyBorder="1" applyAlignment="1">
      <alignment/>
    </xf>
    <xf numFmtId="0" fontId="6" fillId="0" borderId="1" xfId="0" applyFont="1" applyBorder="1" applyAlignment="1" quotePrefix="1">
      <alignment horizontal="center"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/>
    </xf>
    <xf numFmtId="194" fontId="5" fillId="0" borderId="10" xfId="15" applyFont="1" applyBorder="1" applyAlignment="1">
      <alignment/>
    </xf>
    <xf numFmtId="194" fontId="5" fillId="0" borderId="11" xfId="15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194" fontId="4" fillId="0" borderId="0" xfId="0" applyNumberFormat="1" applyFont="1" applyAlignment="1">
      <alignment/>
    </xf>
    <xf numFmtId="194" fontId="6" fillId="0" borderId="0" xfId="20" applyNumberFormat="1" applyFont="1">
      <alignment/>
      <protection/>
    </xf>
    <xf numFmtId="0" fontId="7" fillId="0" borderId="0" xfId="20" applyFont="1" applyBorder="1">
      <alignment/>
      <protection/>
    </xf>
    <xf numFmtId="0" fontId="5" fillId="0" borderId="14" xfId="0" applyFont="1" applyBorder="1" applyAlignment="1">
      <alignment horizontal="center"/>
    </xf>
    <xf numFmtId="0" fontId="6" fillId="0" borderId="0" xfId="20" applyFont="1" applyBorder="1" applyAlignment="1">
      <alignment horizontal="center"/>
      <protection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194" fontId="6" fillId="0" borderId="1" xfId="15" applyFont="1" applyBorder="1" applyAlignment="1">
      <alignment horizontal="right"/>
    </xf>
    <xf numFmtId="0" fontId="6" fillId="0" borderId="3" xfId="0" applyFont="1" applyBorder="1" applyAlignment="1">
      <alignment/>
    </xf>
    <xf numFmtId="0" fontId="12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199" fontId="4" fillId="0" borderId="12" xfId="15" applyNumberFormat="1" applyFont="1" applyBorder="1" applyAlignment="1">
      <alignment/>
    </xf>
    <xf numFmtId="199" fontId="4" fillId="0" borderId="13" xfId="15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99" fontId="4" fillId="0" borderId="12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8" xfId="0" applyFont="1" applyBorder="1" applyAlignment="1">
      <alignment horizontal="center"/>
    </xf>
    <xf numFmtId="194" fontId="5" fillId="0" borderId="3" xfId="15" applyFont="1" applyBorder="1" applyAlignment="1">
      <alignment/>
    </xf>
    <xf numFmtId="0" fontId="4" fillId="0" borderId="3" xfId="0" applyFont="1" applyBorder="1" applyAlignment="1">
      <alignment/>
    </xf>
    <xf numFmtId="0" fontId="10" fillId="0" borderId="0" xfId="0" applyFont="1" applyAlignment="1">
      <alignment horizontal="center"/>
    </xf>
    <xf numFmtId="15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94" fontId="6" fillId="0" borderId="3" xfId="15" applyFont="1" applyBorder="1" applyAlignment="1">
      <alignment horizontal="center"/>
    </xf>
    <xf numFmtId="194" fontId="5" fillId="0" borderId="3" xfId="15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9" xfId="0" applyFont="1" applyBorder="1" applyAlignment="1">
      <alignment/>
    </xf>
    <xf numFmtId="43" fontId="5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0" xfId="0" applyFont="1" applyBorder="1" applyAlignment="1">
      <alignment/>
    </xf>
    <xf numFmtId="194" fontId="6" fillId="0" borderId="0" xfId="15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 quotePrefix="1">
      <alignment horizontal="center"/>
    </xf>
    <xf numFmtId="194" fontId="6" fillId="0" borderId="2" xfId="15" applyFont="1" applyBorder="1" applyAlignment="1">
      <alignment horizontal="right"/>
    </xf>
    <xf numFmtId="194" fontId="0" fillId="0" borderId="0" xfId="15" applyAlignment="1">
      <alignment/>
    </xf>
    <xf numFmtId="43" fontId="0" fillId="0" borderId="0" xfId="0" applyNumberForma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194" fontId="0" fillId="0" borderId="0" xfId="15" applyFont="1" applyAlignment="1">
      <alignment/>
    </xf>
    <xf numFmtId="199" fontId="0" fillId="0" borderId="0" xfId="15" applyNumberFormat="1" applyAlignment="1">
      <alignment/>
    </xf>
    <xf numFmtId="43" fontId="0" fillId="0" borderId="0" xfId="0" applyNumberFormat="1" applyAlignment="1">
      <alignment horizontal="right"/>
    </xf>
    <xf numFmtId="0" fontId="6" fillId="0" borderId="5" xfId="0" applyFont="1" applyBorder="1" applyAlignment="1">
      <alignment/>
    </xf>
    <xf numFmtId="194" fontId="6" fillId="0" borderId="11" xfId="15" applyFont="1" applyBorder="1" applyAlignment="1">
      <alignment/>
    </xf>
    <xf numFmtId="194" fontId="6" fillId="0" borderId="0" xfId="15" applyFont="1" applyBorder="1" applyAlignment="1">
      <alignment horizontal="center"/>
    </xf>
    <xf numFmtId="194" fontId="6" fillId="0" borderId="1" xfId="15" applyFont="1" applyBorder="1" applyAlignment="1">
      <alignment horizontal="center"/>
    </xf>
    <xf numFmtId="194" fontId="6" fillId="0" borderId="0" xfId="15" applyFont="1" applyFill="1" applyBorder="1" applyAlignment="1">
      <alignment/>
    </xf>
    <xf numFmtId="194" fontId="6" fillId="0" borderId="10" xfId="15" applyFont="1" applyBorder="1" applyAlignment="1">
      <alignment/>
    </xf>
    <xf numFmtId="194" fontId="6" fillId="0" borderId="19" xfId="15" applyFont="1" applyBorder="1" applyAlignment="1">
      <alignment/>
    </xf>
    <xf numFmtId="43" fontId="5" fillId="0" borderId="2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21" xfId="0" applyFont="1" applyBorder="1" applyAlignment="1">
      <alignment horizontal="left" indent="2"/>
    </xf>
    <xf numFmtId="0" fontId="5" fillId="0" borderId="10" xfId="0" applyFont="1" applyBorder="1" applyAlignment="1">
      <alignment horizontal="left" indent="2"/>
    </xf>
    <xf numFmtId="0" fontId="9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center"/>
    </xf>
    <xf numFmtId="194" fontId="4" fillId="0" borderId="0" xfId="15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 quotePrefix="1">
      <alignment horizontal="center"/>
    </xf>
    <xf numFmtId="0" fontId="4" fillId="0" borderId="2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3" fillId="0" borderId="0" xfId="20" applyFont="1">
      <alignment/>
      <protection/>
    </xf>
    <xf numFmtId="0" fontId="14" fillId="0" borderId="0" xfId="20" applyFont="1">
      <alignment/>
      <protection/>
    </xf>
    <xf numFmtId="0" fontId="14" fillId="0" borderId="0" xfId="20" applyFont="1" applyBorder="1">
      <alignment/>
      <protection/>
    </xf>
    <xf numFmtId="0" fontId="15" fillId="0" borderId="0" xfId="0" applyFont="1" applyAlignment="1">
      <alignment/>
    </xf>
    <xf numFmtId="43" fontId="5" fillId="0" borderId="2" xfId="17" applyFont="1" applyBorder="1" applyAlignment="1">
      <alignment/>
    </xf>
    <xf numFmtId="43" fontId="5" fillId="0" borderId="11" xfId="17" applyFont="1" applyBorder="1" applyAlignment="1">
      <alignment/>
    </xf>
    <xf numFmtId="43" fontId="5" fillId="0" borderId="7" xfId="17" applyFont="1" applyBorder="1" applyAlignment="1">
      <alignment/>
    </xf>
    <xf numFmtId="43" fontId="5" fillId="0" borderId="11" xfId="20" applyNumberFormat="1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5" fillId="0" borderId="15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5" fillId="0" borderId="7" xfId="20" applyFont="1" applyBorder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0" fontId="5" fillId="0" borderId="9" xfId="20" applyFont="1" applyBorder="1" applyAlignment="1">
      <alignment horizontal="center"/>
      <protection/>
    </xf>
    <xf numFmtId="0" fontId="2" fillId="0" borderId="9" xfId="0" applyFont="1" applyBorder="1" applyAlignment="1">
      <alignment/>
    </xf>
    <xf numFmtId="0" fontId="12" fillId="0" borderId="0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6" fillId="0" borderId="7" xfId="20" applyFont="1" applyBorder="1" applyAlignment="1">
      <alignment horizontal="center"/>
      <protection/>
    </xf>
    <xf numFmtId="0" fontId="6" fillId="0" borderId="18" xfId="20" applyFont="1" applyBorder="1" applyAlignment="1">
      <alignment horizontal="center"/>
      <protection/>
    </xf>
    <xf numFmtId="0" fontId="6" fillId="0" borderId="2" xfId="20" applyFont="1" applyBorder="1" applyAlignment="1">
      <alignment horizontal="center"/>
      <protection/>
    </xf>
    <xf numFmtId="0" fontId="12" fillId="0" borderId="1" xfId="20" applyFont="1" applyBorder="1">
      <alignment/>
      <protection/>
    </xf>
    <xf numFmtId="199" fontId="6" fillId="0" borderId="0" xfId="17" applyNumberFormat="1" applyFont="1" applyAlignment="1">
      <alignment/>
    </xf>
    <xf numFmtId="199" fontId="6" fillId="0" borderId="1" xfId="17" applyNumberFormat="1" applyFont="1" applyBorder="1" applyAlignment="1">
      <alignment/>
    </xf>
    <xf numFmtId="0" fontId="12" fillId="0" borderId="0" xfId="20" applyFont="1">
      <alignment/>
      <protection/>
    </xf>
    <xf numFmtId="0" fontId="12" fillId="0" borderId="3" xfId="20" applyFont="1" applyBorder="1">
      <alignment/>
      <protection/>
    </xf>
    <xf numFmtId="0" fontId="12" fillId="0" borderId="0" xfId="20" applyFont="1" applyBorder="1">
      <alignment/>
      <protection/>
    </xf>
    <xf numFmtId="0" fontId="12" fillId="0" borderId="8" xfId="20" applyFont="1" applyBorder="1">
      <alignment/>
      <protection/>
    </xf>
    <xf numFmtId="0" fontId="12" fillId="0" borderId="6" xfId="20" applyFont="1" applyBorder="1">
      <alignment/>
      <protection/>
    </xf>
    <xf numFmtId="0" fontId="12" fillId="0" borderId="7" xfId="20" applyFont="1" applyBorder="1">
      <alignment/>
      <protection/>
    </xf>
    <xf numFmtId="43" fontId="6" fillId="0" borderId="10" xfId="17" applyFont="1" applyBorder="1" applyAlignment="1">
      <alignment/>
    </xf>
    <xf numFmtId="43" fontId="6" fillId="0" borderId="11" xfId="17" applyFont="1" applyBorder="1" applyAlignment="1">
      <alignment/>
    </xf>
    <xf numFmtId="199" fontId="6" fillId="0" borderId="0" xfId="17" applyNumberFormat="1" applyFont="1" applyBorder="1" applyAlignment="1">
      <alignment/>
    </xf>
    <xf numFmtId="0" fontId="10" fillId="0" borderId="0" xfId="20" applyFont="1" applyBorder="1">
      <alignment/>
      <protection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" fontId="9" fillId="0" borderId="0" xfId="15" applyNumberFormat="1" applyFont="1" applyBorder="1" applyAlignment="1">
      <alignment horizontal="right"/>
    </xf>
    <xf numFmtId="194" fontId="9" fillId="0" borderId="0" xfId="15" applyFont="1" applyBorder="1" applyAlignment="1">
      <alignment horizontal="right"/>
    </xf>
    <xf numFmtId="0" fontId="1" fillId="0" borderId="0" xfId="20" applyFont="1">
      <alignment/>
      <protection/>
    </xf>
    <xf numFmtId="0" fontId="0" fillId="0" borderId="0" xfId="0" applyFont="1" applyAlignment="1">
      <alignment/>
    </xf>
    <xf numFmtId="19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5" fillId="0" borderId="4" xfId="20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6" fillId="0" borderId="1" xfId="20" applyFont="1" applyBorder="1" applyAlignment="1" quotePrefix="1">
      <alignment horizontal="center"/>
      <protection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9" fillId="0" borderId="0" xfId="0" applyFont="1" applyBorder="1" applyAlignment="1">
      <alignment/>
    </xf>
    <xf numFmtId="43" fontId="6" fillId="0" borderId="18" xfId="17" applyFont="1" applyBorder="1" applyAlignment="1">
      <alignment/>
    </xf>
    <xf numFmtId="0" fontId="12" fillId="0" borderId="12" xfId="20" applyFont="1" applyBorder="1">
      <alignment/>
      <protection/>
    </xf>
    <xf numFmtId="0" fontId="5" fillId="0" borderId="3" xfId="20" applyFont="1" applyBorder="1" applyAlignment="1">
      <alignment/>
      <protection/>
    </xf>
    <xf numFmtId="0" fontId="5" fillId="0" borderId="0" xfId="20" applyFont="1" applyBorder="1" applyAlignment="1">
      <alignment/>
      <protection/>
    </xf>
    <xf numFmtId="0" fontId="4" fillId="0" borderId="1" xfId="0" applyFont="1" applyBorder="1" applyAlignment="1" quotePrefix="1">
      <alignment horizontal="center"/>
    </xf>
    <xf numFmtId="0" fontId="9" fillId="0" borderId="9" xfId="20" applyFont="1" applyBorder="1" applyAlignment="1">
      <alignment horizontal="center"/>
      <protection/>
    </xf>
    <xf numFmtId="0" fontId="9" fillId="0" borderId="13" xfId="20" applyFont="1" applyBorder="1" applyAlignment="1">
      <alignment horizontal="center"/>
      <protection/>
    </xf>
    <xf numFmtId="49" fontId="6" fillId="0" borderId="1" xfId="20" applyNumberFormat="1" applyFont="1" applyBorder="1" applyAlignment="1">
      <alignment horizontal="center"/>
      <protection/>
    </xf>
    <xf numFmtId="0" fontId="9" fillId="0" borderId="3" xfId="0" applyFont="1" applyBorder="1" applyAlignment="1">
      <alignment horizontal="center"/>
    </xf>
    <xf numFmtId="4" fontId="9" fillId="0" borderId="4" xfId="15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94" fontId="6" fillId="0" borderId="0" xfId="15" applyFont="1" applyBorder="1" applyAlignment="1">
      <alignment horizontal="right"/>
    </xf>
    <xf numFmtId="194" fontId="6" fillId="0" borderId="0" xfId="15" applyFont="1" applyAlignment="1">
      <alignment horizontal="right"/>
    </xf>
    <xf numFmtId="194" fontId="0" fillId="0" borderId="0" xfId="15" applyAlignment="1">
      <alignment/>
    </xf>
    <xf numFmtId="194" fontId="0" fillId="0" borderId="0" xfId="15" applyFont="1" applyAlignment="1">
      <alignment/>
    </xf>
    <xf numFmtId="199" fontId="0" fillId="0" borderId="0" xfId="15" applyNumberFormat="1" applyAlignment="1">
      <alignment/>
    </xf>
    <xf numFmtId="194" fontId="11" fillId="0" borderId="0" xfId="15" applyFont="1" applyAlignment="1">
      <alignment/>
    </xf>
    <xf numFmtId="0" fontId="6" fillId="0" borderId="4" xfId="0" applyFont="1" applyBorder="1" applyAlignment="1">
      <alignment horizontal="left"/>
    </xf>
    <xf numFmtId="194" fontId="6" fillId="0" borderId="0" xfId="15" applyFont="1" applyAlignment="1">
      <alignment horizontal="center"/>
    </xf>
    <xf numFmtId="194" fontId="6" fillId="0" borderId="4" xfId="15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0" xfId="20" applyFont="1" applyAlignment="1">
      <alignment horizontal="center"/>
      <protection/>
    </xf>
    <xf numFmtId="0" fontId="6" fillId="0" borderId="3" xfId="20" applyFont="1" applyBorder="1" applyAlignment="1">
      <alignment horizontal="left"/>
      <protection/>
    </xf>
    <xf numFmtId="0" fontId="6" fillId="0" borderId="4" xfId="20" applyFont="1" applyBorder="1" applyAlignment="1">
      <alignment horizontal="left"/>
      <protection/>
    </xf>
    <xf numFmtId="0" fontId="6" fillId="0" borderId="9" xfId="20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4" xfId="20" applyFont="1" applyBorder="1" applyAlignment="1">
      <alignment horizontal="center"/>
      <protection/>
    </xf>
    <xf numFmtId="0" fontId="5" fillId="0" borderId="12" xfId="20" applyFont="1" applyBorder="1" applyAlignment="1">
      <alignment horizontal="center"/>
      <protection/>
    </xf>
    <xf numFmtId="0" fontId="5" fillId="0" borderId="13" xfId="20" applyFont="1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6" fillId="0" borderId="8" xfId="20" applyFont="1" applyBorder="1" applyAlignment="1">
      <alignment horizontal="center"/>
      <protection/>
    </xf>
    <xf numFmtId="0" fontId="6" fillId="0" borderId="6" xfId="20" applyFont="1" applyBorder="1" applyAlignment="1">
      <alignment horizontal="center"/>
      <protection/>
    </xf>
    <xf numFmtId="0" fontId="6" fillId="0" borderId="15" xfId="20" applyFont="1" applyBorder="1" applyAlignment="1">
      <alignment horizontal="center"/>
      <protection/>
    </xf>
    <xf numFmtId="0" fontId="6" fillId="0" borderId="25" xfId="20" applyFont="1" applyBorder="1" applyAlignment="1">
      <alignment horizontal="center"/>
      <protection/>
    </xf>
    <xf numFmtId="0" fontId="12" fillId="0" borderId="0" xfId="20" applyFont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5" fillId="0" borderId="0" xfId="20" applyFont="1" applyAlignment="1">
      <alignment horizontal="center"/>
      <protection/>
    </xf>
    <xf numFmtId="0" fontId="5" fillId="0" borderId="8" xfId="20" applyFont="1" applyBorder="1" applyAlignment="1">
      <alignment horizontal="center"/>
      <protection/>
    </xf>
    <xf numFmtId="0" fontId="5" fillId="0" borderId="14" xfId="20" applyFont="1" applyBorder="1" applyAlignment="1">
      <alignment horizontal="center"/>
      <protection/>
    </xf>
    <xf numFmtId="0" fontId="5" fillId="0" borderId="18" xfId="20" applyFont="1" applyBorder="1" applyAlignment="1">
      <alignment horizontal="center"/>
      <protection/>
    </xf>
    <xf numFmtId="0" fontId="5" fillId="0" borderId="15" xfId="20" applyFont="1" applyBorder="1" applyAlignment="1">
      <alignment horizontal="center"/>
      <protection/>
    </xf>
    <xf numFmtId="0" fontId="5" fillId="0" borderId="3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194" fontId="4" fillId="0" borderId="8" xfId="15" applyFont="1" applyBorder="1" applyAlignment="1">
      <alignment horizontal="center"/>
    </xf>
    <xf numFmtId="194" fontId="4" fillId="0" borderId="6" xfId="15" applyFont="1" applyBorder="1" applyAlignment="1">
      <alignment horizontal="center"/>
    </xf>
    <xf numFmtId="4" fontId="4" fillId="0" borderId="8" xfId="15" applyNumberFormat="1" applyFont="1" applyBorder="1" applyAlignment="1">
      <alignment horizontal="right"/>
    </xf>
    <xf numFmtId="4" fontId="4" fillId="0" borderId="6" xfId="15" applyNumberFormat="1" applyFont="1" applyBorder="1" applyAlignment="1">
      <alignment horizontal="right"/>
    </xf>
    <xf numFmtId="194" fontId="4" fillId="0" borderId="8" xfId="15" applyFont="1" applyBorder="1" applyAlignment="1">
      <alignment horizontal="right"/>
    </xf>
    <xf numFmtId="194" fontId="4" fillId="0" borderId="6" xfId="15" applyFont="1" applyBorder="1" applyAlignment="1">
      <alignment horizontal="right"/>
    </xf>
    <xf numFmtId="4" fontId="9" fillId="0" borderId="26" xfId="15" applyNumberFormat="1" applyFont="1" applyBorder="1" applyAlignment="1">
      <alignment horizontal="right"/>
    </xf>
    <xf numFmtId="4" fontId="9" fillId="0" borderId="27" xfId="15" applyNumberFormat="1" applyFont="1" applyBorder="1" applyAlignment="1">
      <alignment horizontal="right"/>
    </xf>
    <xf numFmtId="19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28" xfId="15" applyNumberFormat="1" applyFont="1" applyBorder="1" applyAlignment="1">
      <alignment horizontal="right"/>
    </xf>
    <xf numFmtId="4" fontId="4" fillId="0" borderId="29" xfId="15" applyNumberFormat="1" applyFont="1" applyBorder="1" applyAlignment="1">
      <alignment horizontal="right"/>
    </xf>
    <xf numFmtId="194" fontId="4" fillId="0" borderId="28" xfId="15" applyFont="1" applyBorder="1" applyAlignment="1">
      <alignment horizontal="right"/>
    </xf>
    <xf numFmtId="194" fontId="4" fillId="0" borderId="29" xfId="15" applyFont="1" applyBorder="1" applyAlignment="1">
      <alignment horizontal="right"/>
    </xf>
    <xf numFmtId="194" fontId="4" fillId="0" borderId="7" xfId="15" applyFont="1" applyBorder="1" applyAlignment="1">
      <alignment horizontal="center"/>
    </xf>
    <xf numFmtId="194" fontId="9" fillId="0" borderId="26" xfId="15" applyFont="1" applyBorder="1" applyAlignment="1">
      <alignment horizontal="right"/>
    </xf>
    <xf numFmtId="194" fontId="9" fillId="0" borderId="27" xfId="15" applyFont="1" applyBorder="1" applyAlignment="1">
      <alignment horizontal="right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4" fillId="0" borderId="8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199" fontId="4" fillId="0" borderId="8" xfId="15" applyNumberFormat="1" applyFont="1" applyBorder="1" applyAlignment="1">
      <alignment horizontal="center"/>
    </xf>
    <xf numFmtId="199" fontId="4" fillId="0" borderId="6" xfId="15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94" fontId="9" fillId="0" borderId="30" xfId="15" applyFont="1" applyBorder="1" applyAlignment="1">
      <alignment horizontal="center"/>
    </xf>
    <xf numFmtId="194" fontId="9" fillId="0" borderId="31" xfId="15" applyFont="1" applyBorder="1" applyAlignment="1">
      <alignment horizontal="center"/>
    </xf>
    <xf numFmtId="194" fontId="4" fillId="0" borderId="28" xfId="15" applyFont="1" applyBorder="1" applyAlignment="1">
      <alignment horizontal="center"/>
    </xf>
    <xf numFmtId="194" fontId="4" fillId="0" borderId="29" xfId="15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199" fontId="4" fillId="0" borderId="12" xfId="0" applyNumberFormat="1" applyFont="1" applyBorder="1" applyAlignment="1">
      <alignment horizontal="center"/>
    </xf>
    <xf numFmtId="199" fontId="4" fillId="0" borderId="13" xfId="0" applyNumberFormat="1" applyFont="1" applyBorder="1" applyAlignment="1">
      <alignment horizontal="center"/>
    </xf>
    <xf numFmtId="194" fontId="4" fillId="0" borderId="26" xfId="15" applyFont="1" applyBorder="1" applyAlignment="1">
      <alignment horizontal="right"/>
    </xf>
    <xf numFmtId="194" fontId="4" fillId="0" borderId="27" xfId="15" applyFont="1" applyBorder="1" applyAlignment="1">
      <alignment horizontal="right"/>
    </xf>
    <xf numFmtId="43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94" fontId="9" fillId="0" borderId="32" xfId="15" applyFont="1" applyBorder="1" applyAlignment="1">
      <alignment horizontal="right"/>
    </xf>
    <xf numFmtId="194" fontId="9" fillId="0" borderId="33" xfId="15" applyFont="1" applyBorder="1" applyAlignment="1">
      <alignment horizontal="right"/>
    </xf>
    <xf numFmtId="194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เครื่องหมายจุลภาค_Sheet1" xfId="17"/>
    <cellStyle name="Currency" xfId="18"/>
    <cellStyle name="Currency [0]" xfId="19"/>
    <cellStyle name="ปกติ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28575</xdr:rowOff>
    </xdr:from>
    <xdr:to>
      <xdr:col>1</xdr:col>
      <xdr:colOff>1181100</xdr:colOff>
      <xdr:row>31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296275"/>
          <a:ext cx="17430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1181100</xdr:colOff>
      <xdr:row>28</xdr:row>
      <xdr:rowOff>0</xdr:rowOff>
    </xdr:from>
    <xdr:to>
      <xdr:col>2</xdr:col>
      <xdr:colOff>581025</xdr:colOff>
      <xdr:row>31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43075" y="8267700"/>
          <a:ext cx="17811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91</xdr:row>
      <xdr:rowOff>9525</xdr:rowOff>
    </xdr:from>
    <xdr:to>
      <xdr:col>1</xdr:col>
      <xdr:colOff>1238250</xdr:colOff>
      <xdr:row>95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268795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91</xdr:row>
      <xdr:rowOff>0</xdr:rowOff>
    </xdr:from>
    <xdr:to>
      <xdr:col>2</xdr:col>
      <xdr:colOff>571500</xdr:colOff>
      <xdr:row>95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90700" y="268700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หัวหน้ากองคลัง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59</xdr:row>
      <xdr:rowOff>9525</xdr:rowOff>
    </xdr:from>
    <xdr:to>
      <xdr:col>1</xdr:col>
      <xdr:colOff>1238250</xdr:colOff>
      <xdr:row>63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" y="17430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59</xdr:row>
      <xdr:rowOff>0</xdr:rowOff>
    </xdr:from>
    <xdr:to>
      <xdr:col>2</xdr:col>
      <xdr:colOff>571500</xdr:colOff>
      <xdr:row>63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790700" y="17421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123</xdr:row>
      <xdr:rowOff>9525</xdr:rowOff>
    </xdr:from>
    <xdr:to>
      <xdr:col>1</xdr:col>
      <xdr:colOff>1238250</xdr:colOff>
      <xdr:row>127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575" y="363283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123</xdr:row>
      <xdr:rowOff>0</xdr:rowOff>
    </xdr:from>
    <xdr:to>
      <xdr:col>2</xdr:col>
      <xdr:colOff>571500</xdr:colOff>
      <xdr:row>127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790700" y="363188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155</xdr:row>
      <xdr:rowOff>9525</xdr:rowOff>
    </xdr:from>
    <xdr:to>
      <xdr:col>1</xdr:col>
      <xdr:colOff>1238250</xdr:colOff>
      <xdr:row>159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575" y="457771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155</xdr:row>
      <xdr:rowOff>0</xdr:rowOff>
    </xdr:from>
    <xdr:to>
      <xdr:col>2</xdr:col>
      <xdr:colOff>571500</xdr:colOff>
      <xdr:row>159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90700" y="457676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187</xdr:row>
      <xdr:rowOff>9525</xdr:rowOff>
    </xdr:from>
    <xdr:to>
      <xdr:col>1</xdr:col>
      <xdr:colOff>1238250</xdr:colOff>
      <xdr:row>191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8575" y="552259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187</xdr:row>
      <xdr:rowOff>0</xdr:rowOff>
    </xdr:from>
    <xdr:to>
      <xdr:col>2</xdr:col>
      <xdr:colOff>571500</xdr:colOff>
      <xdr:row>191</xdr:row>
      <xdr:rowOff>9525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790700" y="552164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219</xdr:row>
      <xdr:rowOff>9525</xdr:rowOff>
    </xdr:from>
    <xdr:to>
      <xdr:col>1</xdr:col>
      <xdr:colOff>1238250</xdr:colOff>
      <xdr:row>223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8575" y="64674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219</xdr:row>
      <xdr:rowOff>0</xdr:rowOff>
    </xdr:from>
    <xdr:to>
      <xdr:col>2</xdr:col>
      <xdr:colOff>571500</xdr:colOff>
      <xdr:row>223</xdr:row>
      <xdr:rowOff>9525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790700" y="64665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251</xdr:row>
      <xdr:rowOff>9525</xdr:rowOff>
    </xdr:from>
    <xdr:to>
      <xdr:col>1</xdr:col>
      <xdr:colOff>1238250</xdr:colOff>
      <xdr:row>255</xdr:row>
      <xdr:rowOff>19050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8575" y="741235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251</xdr:row>
      <xdr:rowOff>0</xdr:rowOff>
    </xdr:from>
    <xdr:to>
      <xdr:col>2</xdr:col>
      <xdr:colOff>571500</xdr:colOff>
      <xdr:row>255</xdr:row>
      <xdr:rowOff>9525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790700" y="741140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283</xdr:row>
      <xdr:rowOff>9525</xdr:rowOff>
    </xdr:from>
    <xdr:to>
      <xdr:col>1</xdr:col>
      <xdr:colOff>1238250</xdr:colOff>
      <xdr:row>287</xdr:row>
      <xdr:rowOff>19050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8575" y="835723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283</xdr:row>
      <xdr:rowOff>0</xdr:rowOff>
    </xdr:from>
    <xdr:to>
      <xdr:col>2</xdr:col>
      <xdr:colOff>571500</xdr:colOff>
      <xdr:row>287</xdr:row>
      <xdr:rowOff>9525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790700" y="835628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315</xdr:row>
      <xdr:rowOff>9525</xdr:rowOff>
    </xdr:from>
    <xdr:to>
      <xdr:col>1</xdr:col>
      <xdr:colOff>1238250</xdr:colOff>
      <xdr:row>319</xdr:row>
      <xdr:rowOff>19050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8575" y="930211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315</xdr:row>
      <xdr:rowOff>0</xdr:rowOff>
    </xdr:from>
    <xdr:to>
      <xdr:col>2</xdr:col>
      <xdr:colOff>571500</xdr:colOff>
      <xdr:row>319</xdr:row>
      <xdr:rowOff>9525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790700" y="930116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347</xdr:row>
      <xdr:rowOff>9525</xdr:rowOff>
    </xdr:from>
    <xdr:to>
      <xdr:col>1</xdr:col>
      <xdr:colOff>1238250</xdr:colOff>
      <xdr:row>351</xdr:row>
      <xdr:rowOff>19050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8575" y="1024699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347</xdr:row>
      <xdr:rowOff>0</xdr:rowOff>
    </xdr:from>
    <xdr:to>
      <xdr:col>2</xdr:col>
      <xdr:colOff>571500</xdr:colOff>
      <xdr:row>351</xdr:row>
      <xdr:rowOff>9525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790700" y="1024604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379</xdr:row>
      <xdr:rowOff>9525</xdr:rowOff>
    </xdr:from>
    <xdr:to>
      <xdr:col>1</xdr:col>
      <xdr:colOff>1238250</xdr:colOff>
      <xdr:row>383</xdr:row>
      <xdr:rowOff>19050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8575" y="111918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379</xdr:row>
      <xdr:rowOff>0</xdr:rowOff>
    </xdr:from>
    <xdr:to>
      <xdr:col>2</xdr:col>
      <xdr:colOff>571500</xdr:colOff>
      <xdr:row>383</xdr:row>
      <xdr:rowOff>9525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790700" y="111909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411</xdr:row>
      <xdr:rowOff>9525</xdr:rowOff>
    </xdr:from>
    <xdr:to>
      <xdr:col>1</xdr:col>
      <xdr:colOff>1238250</xdr:colOff>
      <xdr:row>415</xdr:row>
      <xdr:rowOff>19050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8575" y="1213675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411</xdr:row>
      <xdr:rowOff>0</xdr:rowOff>
    </xdr:from>
    <xdr:to>
      <xdr:col>2</xdr:col>
      <xdr:colOff>571500</xdr:colOff>
      <xdr:row>415</xdr:row>
      <xdr:rowOff>9525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790700" y="1213580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443</xdr:row>
      <xdr:rowOff>9525</xdr:rowOff>
    </xdr:from>
    <xdr:to>
      <xdr:col>1</xdr:col>
      <xdr:colOff>1238250</xdr:colOff>
      <xdr:row>447</xdr:row>
      <xdr:rowOff>19050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8575" y="1308163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443</xdr:row>
      <xdr:rowOff>0</xdr:rowOff>
    </xdr:from>
    <xdr:to>
      <xdr:col>2</xdr:col>
      <xdr:colOff>571500</xdr:colOff>
      <xdr:row>447</xdr:row>
      <xdr:rowOff>9525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790700" y="1308068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475</xdr:row>
      <xdr:rowOff>9525</xdr:rowOff>
    </xdr:from>
    <xdr:to>
      <xdr:col>1</xdr:col>
      <xdr:colOff>1238250</xdr:colOff>
      <xdr:row>479</xdr:row>
      <xdr:rowOff>19050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8575" y="1402651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475</xdr:row>
      <xdr:rowOff>0</xdr:rowOff>
    </xdr:from>
    <xdr:to>
      <xdr:col>2</xdr:col>
      <xdr:colOff>571500</xdr:colOff>
      <xdr:row>479</xdr:row>
      <xdr:rowOff>9525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790700" y="1402556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507</xdr:row>
      <xdr:rowOff>9525</xdr:rowOff>
    </xdr:from>
    <xdr:to>
      <xdr:col>1</xdr:col>
      <xdr:colOff>1238250</xdr:colOff>
      <xdr:row>511</xdr:row>
      <xdr:rowOff>19050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8575" y="1497139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507</xdr:row>
      <xdr:rowOff>0</xdr:rowOff>
    </xdr:from>
    <xdr:to>
      <xdr:col>2</xdr:col>
      <xdr:colOff>571500</xdr:colOff>
      <xdr:row>511</xdr:row>
      <xdr:rowOff>9525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790700" y="1497044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539</xdr:row>
      <xdr:rowOff>9525</xdr:rowOff>
    </xdr:from>
    <xdr:to>
      <xdr:col>1</xdr:col>
      <xdr:colOff>1238250</xdr:colOff>
      <xdr:row>543</xdr:row>
      <xdr:rowOff>19050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8575" y="159162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539</xdr:row>
      <xdr:rowOff>0</xdr:rowOff>
    </xdr:from>
    <xdr:to>
      <xdr:col>2</xdr:col>
      <xdr:colOff>571500</xdr:colOff>
      <xdr:row>543</xdr:row>
      <xdr:rowOff>9525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790700" y="159153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571</xdr:row>
      <xdr:rowOff>9525</xdr:rowOff>
    </xdr:from>
    <xdr:to>
      <xdr:col>1</xdr:col>
      <xdr:colOff>1238250</xdr:colOff>
      <xdr:row>575</xdr:row>
      <xdr:rowOff>19050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8575" y="1686115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571</xdr:row>
      <xdr:rowOff>0</xdr:rowOff>
    </xdr:from>
    <xdr:to>
      <xdr:col>2</xdr:col>
      <xdr:colOff>571500</xdr:colOff>
      <xdr:row>575</xdr:row>
      <xdr:rowOff>9525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790700" y="1686020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603</xdr:row>
      <xdr:rowOff>9525</xdr:rowOff>
    </xdr:from>
    <xdr:to>
      <xdr:col>1</xdr:col>
      <xdr:colOff>1238250</xdr:colOff>
      <xdr:row>607</xdr:row>
      <xdr:rowOff>19050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8575" y="1780603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603</xdr:row>
      <xdr:rowOff>0</xdr:rowOff>
    </xdr:from>
    <xdr:to>
      <xdr:col>2</xdr:col>
      <xdr:colOff>571500</xdr:colOff>
      <xdr:row>607</xdr:row>
      <xdr:rowOff>9525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790700" y="1780508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635</xdr:row>
      <xdr:rowOff>9525</xdr:rowOff>
    </xdr:from>
    <xdr:to>
      <xdr:col>1</xdr:col>
      <xdr:colOff>1238250</xdr:colOff>
      <xdr:row>639</xdr:row>
      <xdr:rowOff>19050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8575" y="1875091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635</xdr:row>
      <xdr:rowOff>0</xdr:rowOff>
    </xdr:from>
    <xdr:to>
      <xdr:col>2</xdr:col>
      <xdr:colOff>571500</xdr:colOff>
      <xdr:row>639</xdr:row>
      <xdr:rowOff>9525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790700" y="1874996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28575</xdr:rowOff>
    </xdr:from>
    <xdr:to>
      <xdr:col>1</xdr:col>
      <xdr:colOff>1181100</xdr:colOff>
      <xdr:row>31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296275"/>
          <a:ext cx="17430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1181100</xdr:colOff>
      <xdr:row>28</xdr:row>
      <xdr:rowOff>0</xdr:rowOff>
    </xdr:from>
    <xdr:to>
      <xdr:col>2</xdr:col>
      <xdr:colOff>581025</xdr:colOff>
      <xdr:row>31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43075" y="8267700"/>
          <a:ext cx="17811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91</xdr:row>
      <xdr:rowOff>9525</xdr:rowOff>
    </xdr:from>
    <xdr:to>
      <xdr:col>1</xdr:col>
      <xdr:colOff>1238250</xdr:colOff>
      <xdr:row>95</xdr:row>
      <xdr:rowOff>19050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28575" y="268795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เจ้าพนักงานการเงินและบัญชี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91</xdr:row>
      <xdr:rowOff>0</xdr:rowOff>
    </xdr:from>
    <xdr:to>
      <xdr:col>2</xdr:col>
      <xdr:colOff>571500</xdr:colOff>
      <xdr:row>95</xdr:row>
      <xdr:rowOff>9525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1790700" y="268700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หัวหน้ากองคลัง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59</xdr:row>
      <xdr:rowOff>9525</xdr:rowOff>
    </xdr:from>
    <xdr:to>
      <xdr:col>1</xdr:col>
      <xdr:colOff>1238250</xdr:colOff>
      <xdr:row>63</xdr:row>
      <xdr:rowOff>19050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28575" y="17430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59</xdr:row>
      <xdr:rowOff>0</xdr:rowOff>
    </xdr:from>
    <xdr:to>
      <xdr:col>2</xdr:col>
      <xdr:colOff>571500</xdr:colOff>
      <xdr:row>63</xdr:row>
      <xdr:rowOff>9525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1790700" y="17421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123</xdr:row>
      <xdr:rowOff>9525</xdr:rowOff>
    </xdr:from>
    <xdr:to>
      <xdr:col>1</xdr:col>
      <xdr:colOff>1238250</xdr:colOff>
      <xdr:row>127</xdr:row>
      <xdr:rowOff>19050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28575" y="363283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123</xdr:row>
      <xdr:rowOff>0</xdr:rowOff>
    </xdr:from>
    <xdr:to>
      <xdr:col>2</xdr:col>
      <xdr:colOff>571500</xdr:colOff>
      <xdr:row>127</xdr:row>
      <xdr:rowOff>9525</xdr:rowOff>
    </xdr:to>
    <xdr:sp>
      <xdr:nvSpPr>
        <xdr:cNvPr id="8" name="TextBox 18"/>
        <xdr:cNvSpPr txBox="1">
          <a:spLocks noChangeArrowheads="1"/>
        </xdr:cNvSpPr>
      </xdr:nvSpPr>
      <xdr:spPr>
        <a:xfrm>
          <a:off x="1790700" y="363188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155</xdr:row>
      <xdr:rowOff>9525</xdr:rowOff>
    </xdr:from>
    <xdr:to>
      <xdr:col>1</xdr:col>
      <xdr:colOff>1238250</xdr:colOff>
      <xdr:row>159</xdr:row>
      <xdr:rowOff>19050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28575" y="457771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155</xdr:row>
      <xdr:rowOff>0</xdr:rowOff>
    </xdr:from>
    <xdr:to>
      <xdr:col>2</xdr:col>
      <xdr:colOff>571500</xdr:colOff>
      <xdr:row>159</xdr:row>
      <xdr:rowOff>9525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1790700" y="457676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187</xdr:row>
      <xdr:rowOff>9525</xdr:rowOff>
    </xdr:from>
    <xdr:to>
      <xdr:col>1</xdr:col>
      <xdr:colOff>1238250</xdr:colOff>
      <xdr:row>191</xdr:row>
      <xdr:rowOff>19050</xdr:rowOff>
    </xdr:to>
    <xdr:sp>
      <xdr:nvSpPr>
        <xdr:cNvPr id="11" name="TextBox 21"/>
        <xdr:cNvSpPr txBox="1">
          <a:spLocks noChangeArrowheads="1"/>
        </xdr:cNvSpPr>
      </xdr:nvSpPr>
      <xdr:spPr>
        <a:xfrm>
          <a:off x="28575" y="552259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187</xdr:row>
      <xdr:rowOff>0</xdr:rowOff>
    </xdr:from>
    <xdr:to>
      <xdr:col>2</xdr:col>
      <xdr:colOff>571500</xdr:colOff>
      <xdr:row>191</xdr:row>
      <xdr:rowOff>9525</xdr:rowOff>
    </xdr:to>
    <xdr:sp>
      <xdr:nvSpPr>
        <xdr:cNvPr id="12" name="TextBox 22"/>
        <xdr:cNvSpPr txBox="1">
          <a:spLocks noChangeArrowheads="1"/>
        </xdr:cNvSpPr>
      </xdr:nvSpPr>
      <xdr:spPr>
        <a:xfrm>
          <a:off x="1790700" y="552164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219</xdr:row>
      <xdr:rowOff>9525</xdr:rowOff>
    </xdr:from>
    <xdr:to>
      <xdr:col>1</xdr:col>
      <xdr:colOff>1238250</xdr:colOff>
      <xdr:row>223</xdr:row>
      <xdr:rowOff>19050</xdr:rowOff>
    </xdr:to>
    <xdr:sp>
      <xdr:nvSpPr>
        <xdr:cNvPr id="13" name="TextBox 23"/>
        <xdr:cNvSpPr txBox="1">
          <a:spLocks noChangeArrowheads="1"/>
        </xdr:cNvSpPr>
      </xdr:nvSpPr>
      <xdr:spPr>
        <a:xfrm>
          <a:off x="28575" y="64674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219</xdr:row>
      <xdr:rowOff>0</xdr:rowOff>
    </xdr:from>
    <xdr:to>
      <xdr:col>2</xdr:col>
      <xdr:colOff>571500</xdr:colOff>
      <xdr:row>223</xdr:row>
      <xdr:rowOff>9525</xdr:rowOff>
    </xdr:to>
    <xdr:sp>
      <xdr:nvSpPr>
        <xdr:cNvPr id="14" name="TextBox 24"/>
        <xdr:cNvSpPr txBox="1">
          <a:spLocks noChangeArrowheads="1"/>
        </xdr:cNvSpPr>
      </xdr:nvSpPr>
      <xdr:spPr>
        <a:xfrm>
          <a:off x="1790700" y="64665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251</xdr:row>
      <xdr:rowOff>9525</xdr:rowOff>
    </xdr:from>
    <xdr:to>
      <xdr:col>1</xdr:col>
      <xdr:colOff>1238250</xdr:colOff>
      <xdr:row>255</xdr:row>
      <xdr:rowOff>19050</xdr:rowOff>
    </xdr:to>
    <xdr:sp>
      <xdr:nvSpPr>
        <xdr:cNvPr id="15" name="TextBox 25"/>
        <xdr:cNvSpPr txBox="1">
          <a:spLocks noChangeArrowheads="1"/>
        </xdr:cNvSpPr>
      </xdr:nvSpPr>
      <xdr:spPr>
        <a:xfrm>
          <a:off x="28575" y="741235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251</xdr:row>
      <xdr:rowOff>0</xdr:rowOff>
    </xdr:from>
    <xdr:to>
      <xdr:col>2</xdr:col>
      <xdr:colOff>571500</xdr:colOff>
      <xdr:row>255</xdr:row>
      <xdr:rowOff>9525</xdr:rowOff>
    </xdr:to>
    <xdr:sp>
      <xdr:nvSpPr>
        <xdr:cNvPr id="16" name="TextBox 26"/>
        <xdr:cNvSpPr txBox="1">
          <a:spLocks noChangeArrowheads="1"/>
        </xdr:cNvSpPr>
      </xdr:nvSpPr>
      <xdr:spPr>
        <a:xfrm>
          <a:off x="1790700" y="741140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283</xdr:row>
      <xdr:rowOff>9525</xdr:rowOff>
    </xdr:from>
    <xdr:to>
      <xdr:col>1</xdr:col>
      <xdr:colOff>1238250</xdr:colOff>
      <xdr:row>287</xdr:row>
      <xdr:rowOff>19050</xdr:rowOff>
    </xdr:to>
    <xdr:sp>
      <xdr:nvSpPr>
        <xdr:cNvPr id="17" name="TextBox 27"/>
        <xdr:cNvSpPr txBox="1">
          <a:spLocks noChangeArrowheads="1"/>
        </xdr:cNvSpPr>
      </xdr:nvSpPr>
      <xdr:spPr>
        <a:xfrm>
          <a:off x="28575" y="835723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เจ้าพนักงานการเงินและบัญชี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283</xdr:row>
      <xdr:rowOff>0</xdr:rowOff>
    </xdr:from>
    <xdr:to>
      <xdr:col>2</xdr:col>
      <xdr:colOff>571500</xdr:colOff>
      <xdr:row>287</xdr:row>
      <xdr:rowOff>9525</xdr:rowOff>
    </xdr:to>
    <xdr:sp>
      <xdr:nvSpPr>
        <xdr:cNvPr id="18" name="TextBox 28"/>
        <xdr:cNvSpPr txBox="1">
          <a:spLocks noChangeArrowheads="1"/>
        </xdr:cNvSpPr>
      </xdr:nvSpPr>
      <xdr:spPr>
        <a:xfrm>
          <a:off x="1790700" y="835628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315</xdr:row>
      <xdr:rowOff>9525</xdr:rowOff>
    </xdr:from>
    <xdr:to>
      <xdr:col>1</xdr:col>
      <xdr:colOff>1238250</xdr:colOff>
      <xdr:row>319</xdr:row>
      <xdr:rowOff>19050</xdr:rowOff>
    </xdr:to>
    <xdr:sp>
      <xdr:nvSpPr>
        <xdr:cNvPr id="19" name="TextBox 29"/>
        <xdr:cNvSpPr txBox="1">
          <a:spLocks noChangeArrowheads="1"/>
        </xdr:cNvSpPr>
      </xdr:nvSpPr>
      <xdr:spPr>
        <a:xfrm>
          <a:off x="28575" y="930211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315</xdr:row>
      <xdr:rowOff>0</xdr:rowOff>
    </xdr:from>
    <xdr:to>
      <xdr:col>2</xdr:col>
      <xdr:colOff>571500</xdr:colOff>
      <xdr:row>319</xdr:row>
      <xdr:rowOff>9525</xdr:rowOff>
    </xdr:to>
    <xdr:sp>
      <xdr:nvSpPr>
        <xdr:cNvPr id="20" name="TextBox 30"/>
        <xdr:cNvSpPr txBox="1">
          <a:spLocks noChangeArrowheads="1"/>
        </xdr:cNvSpPr>
      </xdr:nvSpPr>
      <xdr:spPr>
        <a:xfrm>
          <a:off x="1790700" y="930116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347</xdr:row>
      <xdr:rowOff>9525</xdr:rowOff>
    </xdr:from>
    <xdr:to>
      <xdr:col>1</xdr:col>
      <xdr:colOff>1238250</xdr:colOff>
      <xdr:row>351</xdr:row>
      <xdr:rowOff>19050</xdr:rowOff>
    </xdr:to>
    <xdr:sp>
      <xdr:nvSpPr>
        <xdr:cNvPr id="21" name="TextBox 31"/>
        <xdr:cNvSpPr txBox="1">
          <a:spLocks noChangeArrowheads="1"/>
        </xdr:cNvSpPr>
      </xdr:nvSpPr>
      <xdr:spPr>
        <a:xfrm>
          <a:off x="28575" y="1024699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347</xdr:row>
      <xdr:rowOff>0</xdr:rowOff>
    </xdr:from>
    <xdr:to>
      <xdr:col>2</xdr:col>
      <xdr:colOff>571500</xdr:colOff>
      <xdr:row>351</xdr:row>
      <xdr:rowOff>9525</xdr:rowOff>
    </xdr:to>
    <xdr:sp>
      <xdr:nvSpPr>
        <xdr:cNvPr id="22" name="TextBox 32"/>
        <xdr:cNvSpPr txBox="1">
          <a:spLocks noChangeArrowheads="1"/>
        </xdr:cNvSpPr>
      </xdr:nvSpPr>
      <xdr:spPr>
        <a:xfrm>
          <a:off x="1790700" y="1024604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379</xdr:row>
      <xdr:rowOff>9525</xdr:rowOff>
    </xdr:from>
    <xdr:to>
      <xdr:col>1</xdr:col>
      <xdr:colOff>1238250</xdr:colOff>
      <xdr:row>383</xdr:row>
      <xdr:rowOff>19050</xdr:rowOff>
    </xdr:to>
    <xdr:sp>
      <xdr:nvSpPr>
        <xdr:cNvPr id="23" name="TextBox 33"/>
        <xdr:cNvSpPr txBox="1">
          <a:spLocks noChangeArrowheads="1"/>
        </xdr:cNvSpPr>
      </xdr:nvSpPr>
      <xdr:spPr>
        <a:xfrm>
          <a:off x="28575" y="111918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379</xdr:row>
      <xdr:rowOff>0</xdr:rowOff>
    </xdr:from>
    <xdr:to>
      <xdr:col>2</xdr:col>
      <xdr:colOff>571500</xdr:colOff>
      <xdr:row>383</xdr:row>
      <xdr:rowOff>9525</xdr:rowOff>
    </xdr:to>
    <xdr:sp>
      <xdr:nvSpPr>
        <xdr:cNvPr id="24" name="TextBox 34"/>
        <xdr:cNvSpPr txBox="1">
          <a:spLocks noChangeArrowheads="1"/>
        </xdr:cNvSpPr>
      </xdr:nvSpPr>
      <xdr:spPr>
        <a:xfrm>
          <a:off x="1790700" y="111909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411</xdr:row>
      <xdr:rowOff>9525</xdr:rowOff>
    </xdr:from>
    <xdr:to>
      <xdr:col>1</xdr:col>
      <xdr:colOff>1238250</xdr:colOff>
      <xdr:row>415</xdr:row>
      <xdr:rowOff>19050</xdr:rowOff>
    </xdr:to>
    <xdr:sp>
      <xdr:nvSpPr>
        <xdr:cNvPr id="25" name="TextBox 35"/>
        <xdr:cNvSpPr txBox="1">
          <a:spLocks noChangeArrowheads="1"/>
        </xdr:cNvSpPr>
      </xdr:nvSpPr>
      <xdr:spPr>
        <a:xfrm>
          <a:off x="28575" y="1213675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411</xdr:row>
      <xdr:rowOff>0</xdr:rowOff>
    </xdr:from>
    <xdr:to>
      <xdr:col>2</xdr:col>
      <xdr:colOff>571500</xdr:colOff>
      <xdr:row>415</xdr:row>
      <xdr:rowOff>9525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790700" y="1213580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443</xdr:row>
      <xdr:rowOff>9525</xdr:rowOff>
    </xdr:from>
    <xdr:to>
      <xdr:col>1</xdr:col>
      <xdr:colOff>1238250</xdr:colOff>
      <xdr:row>447</xdr:row>
      <xdr:rowOff>19050</xdr:rowOff>
    </xdr:to>
    <xdr:sp>
      <xdr:nvSpPr>
        <xdr:cNvPr id="27" name="TextBox 37"/>
        <xdr:cNvSpPr txBox="1">
          <a:spLocks noChangeArrowheads="1"/>
        </xdr:cNvSpPr>
      </xdr:nvSpPr>
      <xdr:spPr>
        <a:xfrm>
          <a:off x="28575" y="1308163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443</xdr:row>
      <xdr:rowOff>0</xdr:rowOff>
    </xdr:from>
    <xdr:to>
      <xdr:col>2</xdr:col>
      <xdr:colOff>571500</xdr:colOff>
      <xdr:row>447</xdr:row>
      <xdr:rowOff>9525</xdr:rowOff>
    </xdr:to>
    <xdr:sp>
      <xdr:nvSpPr>
        <xdr:cNvPr id="28" name="TextBox 38"/>
        <xdr:cNvSpPr txBox="1">
          <a:spLocks noChangeArrowheads="1"/>
        </xdr:cNvSpPr>
      </xdr:nvSpPr>
      <xdr:spPr>
        <a:xfrm>
          <a:off x="1790700" y="1308068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475</xdr:row>
      <xdr:rowOff>9525</xdr:rowOff>
    </xdr:from>
    <xdr:to>
      <xdr:col>1</xdr:col>
      <xdr:colOff>1238250</xdr:colOff>
      <xdr:row>479</xdr:row>
      <xdr:rowOff>19050</xdr:rowOff>
    </xdr:to>
    <xdr:sp>
      <xdr:nvSpPr>
        <xdr:cNvPr id="29" name="TextBox 39"/>
        <xdr:cNvSpPr txBox="1">
          <a:spLocks noChangeArrowheads="1"/>
        </xdr:cNvSpPr>
      </xdr:nvSpPr>
      <xdr:spPr>
        <a:xfrm>
          <a:off x="28575" y="1402651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475</xdr:row>
      <xdr:rowOff>0</xdr:rowOff>
    </xdr:from>
    <xdr:to>
      <xdr:col>2</xdr:col>
      <xdr:colOff>571500</xdr:colOff>
      <xdr:row>479</xdr:row>
      <xdr:rowOff>9525</xdr:rowOff>
    </xdr:to>
    <xdr:sp>
      <xdr:nvSpPr>
        <xdr:cNvPr id="30" name="TextBox 40"/>
        <xdr:cNvSpPr txBox="1">
          <a:spLocks noChangeArrowheads="1"/>
        </xdr:cNvSpPr>
      </xdr:nvSpPr>
      <xdr:spPr>
        <a:xfrm>
          <a:off x="1790700" y="1402556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507</xdr:row>
      <xdr:rowOff>9525</xdr:rowOff>
    </xdr:from>
    <xdr:to>
      <xdr:col>1</xdr:col>
      <xdr:colOff>1238250</xdr:colOff>
      <xdr:row>511</xdr:row>
      <xdr:rowOff>19050</xdr:rowOff>
    </xdr:to>
    <xdr:sp>
      <xdr:nvSpPr>
        <xdr:cNvPr id="31" name="TextBox 41"/>
        <xdr:cNvSpPr txBox="1">
          <a:spLocks noChangeArrowheads="1"/>
        </xdr:cNvSpPr>
      </xdr:nvSpPr>
      <xdr:spPr>
        <a:xfrm>
          <a:off x="28575" y="1497139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507</xdr:row>
      <xdr:rowOff>0</xdr:rowOff>
    </xdr:from>
    <xdr:to>
      <xdr:col>2</xdr:col>
      <xdr:colOff>571500</xdr:colOff>
      <xdr:row>511</xdr:row>
      <xdr:rowOff>9525</xdr:rowOff>
    </xdr:to>
    <xdr:sp>
      <xdr:nvSpPr>
        <xdr:cNvPr id="32" name="TextBox 42"/>
        <xdr:cNvSpPr txBox="1">
          <a:spLocks noChangeArrowheads="1"/>
        </xdr:cNvSpPr>
      </xdr:nvSpPr>
      <xdr:spPr>
        <a:xfrm>
          <a:off x="1790700" y="1497044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539</xdr:row>
      <xdr:rowOff>9525</xdr:rowOff>
    </xdr:from>
    <xdr:to>
      <xdr:col>1</xdr:col>
      <xdr:colOff>1238250</xdr:colOff>
      <xdr:row>543</xdr:row>
      <xdr:rowOff>19050</xdr:rowOff>
    </xdr:to>
    <xdr:sp>
      <xdr:nvSpPr>
        <xdr:cNvPr id="33" name="TextBox 43"/>
        <xdr:cNvSpPr txBox="1">
          <a:spLocks noChangeArrowheads="1"/>
        </xdr:cNvSpPr>
      </xdr:nvSpPr>
      <xdr:spPr>
        <a:xfrm>
          <a:off x="28575" y="159162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539</xdr:row>
      <xdr:rowOff>0</xdr:rowOff>
    </xdr:from>
    <xdr:to>
      <xdr:col>2</xdr:col>
      <xdr:colOff>571500</xdr:colOff>
      <xdr:row>543</xdr:row>
      <xdr:rowOff>9525</xdr:rowOff>
    </xdr:to>
    <xdr:sp>
      <xdr:nvSpPr>
        <xdr:cNvPr id="34" name="TextBox 44"/>
        <xdr:cNvSpPr txBox="1">
          <a:spLocks noChangeArrowheads="1"/>
        </xdr:cNvSpPr>
      </xdr:nvSpPr>
      <xdr:spPr>
        <a:xfrm>
          <a:off x="1790700" y="159153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571</xdr:row>
      <xdr:rowOff>9525</xdr:rowOff>
    </xdr:from>
    <xdr:to>
      <xdr:col>1</xdr:col>
      <xdr:colOff>1238250</xdr:colOff>
      <xdr:row>575</xdr:row>
      <xdr:rowOff>19050</xdr:rowOff>
    </xdr:to>
    <xdr:sp>
      <xdr:nvSpPr>
        <xdr:cNvPr id="35" name="TextBox 45"/>
        <xdr:cNvSpPr txBox="1">
          <a:spLocks noChangeArrowheads="1"/>
        </xdr:cNvSpPr>
      </xdr:nvSpPr>
      <xdr:spPr>
        <a:xfrm>
          <a:off x="28575" y="1686115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571</xdr:row>
      <xdr:rowOff>0</xdr:rowOff>
    </xdr:from>
    <xdr:to>
      <xdr:col>2</xdr:col>
      <xdr:colOff>571500</xdr:colOff>
      <xdr:row>575</xdr:row>
      <xdr:rowOff>9525</xdr:rowOff>
    </xdr:to>
    <xdr:sp>
      <xdr:nvSpPr>
        <xdr:cNvPr id="36" name="TextBox 46"/>
        <xdr:cNvSpPr txBox="1">
          <a:spLocks noChangeArrowheads="1"/>
        </xdr:cNvSpPr>
      </xdr:nvSpPr>
      <xdr:spPr>
        <a:xfrm>
          <a:off x="1790700" y="1686020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603</xdr:row>
      <xdr:rowOff>9525</xdr:rowOff>
    </xdr:from>
    <xdr:to>
      <xdr:col>1</xdr:col>
      <xdr:colOff>1238250</xdr:colOff>
      <xdr:row>607</xdr:row>
      <xdr:rowOff>19050</xdr:rowOff>
    </xdr:to>
    <xdr:sp>
      <xdr:nvSpPr>
        <xdr:cNvPr id="37" name="TextBox 47"/>
        <xdr:cNvSpPr txBox="1">
          <a:spLocks noChangeArrowheads="1"/>
        </xdr:cNvSpPr>
      </xdr:nvSpPr>
      <xdr:spPr>
        <a:xfrm>
          <a:off x="28575" y="1780603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603</xdr:row>
      <xdr:rowOff>0</xdr:rowOff>
    </xdr:from>
    <xdr:to>
      <xdr:col>2</xdr:col>
      <xdr:colOff>571500</xdr:colOff>
      <xdr:row>607</xdr:row>
      <xdr:rowOff>9525</xdr:rowOff>
    </xdr:to>
    <xdr:sp>
      <xdr:nvSpPr>
        <xdr:cNvPr id="38" name="TextBox 48"/>
        <xdr:cNvSpPr txBox="1">
          <a:spLocks noChangeArrowheads="1"/>
        </xdr:cNvSpPr>
      </xdr:nvSpPr>
      <xdr:spPr>
        <a:xfrm>
          <a:off x="1790700" y="1780508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635</xdr:row>
      <xdr:rowOff>9525</xdr:rowOff>
    </xdr:from>
    <xdr:to>
      <xdr:col>1</xdr:col>
      <xdr:colOff>1238250</xdr:colOff>
      <xdr:row>639</xdr:row>
      <xdr:rowOff>19050</xdr:rowOff>
    </xdr:to>
    <xdr:sp>
      <xdr:nvSpPr>
        <xdr:cNvPr id="39" name="TextBox 49"/>
        <xdr:cNvSpPr txBox="1">
          <a:spLocks noChangeArrowheads="1"/>
        </xdr:cNvSpPr>
      </xdr:nvSpPr>
      <xdr:spPr>
        <a:xfrm>
          <a:off x="28575" y="1875091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635</xdr:row>
      <xdr:rowOff>0</xdr:rowOff>
    </xdr:from>
    <xdr:to>
      <xdr:col>2</xdr:col>
      <xdr:colOff>571500</xdr:colOff>
      <xdr:row>639</xdr:row>
      <xdr:rowOff>9525</xdr:rowOff>
    </xdr:to>
    <xdr:sp>
      <xdr:nvSpPr>
        <xdr:cNvPr id="40" name="TextBox 50"/>
        <xdr:cNvSpPr txBox="1">
          <a:spLocks noChangeArrowheads="1"/>
        </xdr:cNvSpPr>
      </xdr:nvSpPr>
      <xdr:spPr>
        <a:xfrm>
          <a:off x="1790700" y="1874996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667</xdr:row>
      <xdr:rowOff>9525</xdr:rowOff>
    </xdr:from>
    <xdr:to>
      <xdr:col>1</xdr:col>
      <xdr:colOff>1238250</xdr:colOff>
      <xdr:row>671</xdr:row>
      <xdr:rowOff>19050</xdr:rowOff>
    </xdr:to>
    <xdr:sp>
      <xdr:nvSpPr>
        <xdr:cNvPr id="41" name="TextBox 51"/>
        <xdr:cNvSpPr txBox="1">
          <a:spLocks noChangeArrowheads="1"/>
        </xdr:cNvSpPr>
      </xdr:nvSpPr>
      <xdr:spPr>
        <a:xfrm>
          <a:off x="28575" y="1969579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667</xdr:row>
      <xdr:rowOff>0</xdr:rowOff>
    </xdr:from>
    <xdr:to>
      <xdr:col>2</xdr:col>
      <xdr:colOff>571500</xdr:colOff>
      <xdr:row>671</xdr:row>
      <xdr:rowOff>9525</xdr:rowOff>
    </xdr:to>
    <xdr:sp>
      <xdr:nvSpPr>
        <xdr:cNvPr id="42" name="TextBox 52"/>
        <xdr:cNvSpPr txBox="1">
          <a:spLocks noChangeArrowheads="1"/>
        </xdr:cNvSpPr>
      </xdr:nvSpPr>
      <xdr:spPr>
        <a:xfrm>
          <a:off x="1790700" y="1969484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19050</xdr:rowOff>
    </xdr:from>
    <xdr:to>
      <xdr:col>2</xdr:col>
      <xdr:colOff>1323975</xdr:colOff>
      <xdr:row>43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3850" y="9410700"/>
          <a:ext cx="18192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ผู้จัดทำ/ผู้บันทึกบัญชี
(นางมะลิวรรณ  สุรสกุล)
นักวิชาการเงินและบัญชี 4</a:t>
          </a:r>
        </a:p>
      </xdr:txBody>
    </xdr:sp>
    <xdr:clientData/>
  </xdr:twoCellAnchor>
  <xdr:twoCellAnchor>
    <xdr:from>
      <xdr:col>2</xdr:col>
      <xdr:colOff>1343025</xdr:colOff>
      <xdr:row>40</xdr:row>
      <xdr:rowOff>0</xdr:rowOff>
    </xdr:from>
    <xdr:to>
      <xdr:col>3</xdr:col>
      <xdr:colOff>590550</xdr:colOff>
      <xdr:row>44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62175" y="9391650"/>
          <a:ext cx="17907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ผู้ตรวจสอบ
(นางสาวสุนันท์  พลฤทธิ์)
ผู้อำนวยการกองคลัง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0"/>
  <sheetViews>
    <sheetView workbookViewId="0" topLeftCell="A74">
      <selection activeCell="B80" sqref="B80"/>
    </sheetView>
  </sheetViews>
  <sheetFormatPr defaultColWidth="9.140625" defaultRowHeight="23.25" customHeight="1"/>
  <cols>
    <col min="1" max="1" width="8.421875" style="0" customWidth="1"/>
    <col min="2" max="2" width="35.7109375" style="0" customWidth="1"/>
    <col min="4" max="4" width="18.57421875" style="0" customWidth="1"/>
    <col min="5" max="5" width="18.140625" style="0" customWidth="1"/>
  </cols>
  <sheetData>
    <row r="1" spans="1:5" ht="23.25" customHeight="1">
      <c r="A1" s="7"/>
      <c r="B1" s="16"/>
      <c r="C1" s="16"/>
      <c r="D1" s="16" t="s">
        <v>218</v>
      </c>
      <c r="E1" s="16"/>
    </row>
    <row r="2" spans="1:5" ht="23.25" customHeight="1">
      <c r="A2" s="7"/>
      <c r="B2" s="16"/>
      <c r="C2" s="16"/>
      <c r="D2" s="16" t="s">
        <v>308</v>
      </c>
      <c r="E2" s="16"/>
    </row>
    <row r="3" spans="1:5" ht="23.25" customHeight="1">
      <c r="A3" s="225" t="s">
        <v>195</v>
      </c>
      <c r="B3" s="225"/>
      <c r="C3" s="225"/>
      <c r="D3" s="225"/>
      <c r="E3" s="225"/>
    </row>
    <row r="4" spans="1:5" ht="23.25" customHeight="1">
      <c r="A4" s="153" t="s">
        <v>196</v>
      </c>
      <c r="B4" s="2"/>
      <c r="C4" s="16"/>
      <c r="D4" s="16"/>
      <c r="E4" s="16"/>
    </row>
    <row r="5" spans="1:5" ht="23.25" customHeight="1">
      <c r="A5" s="226" t="s">
        <v>6</v>
      </c>
      <c r="B5" s="227"/>
      <c r="C5" s="154" t="s">
        <v>51</v>
      </c>
      <c r="D5" s="154" t="s">
        <v>52</v>
      </c>
      <c r="E5" s="154" t="s">
        <v>53</v>
      </c>
    </row>
    <row r="6" spans="1:5" ht="23.25" customHeight="1">
      <c r="A6" s="155"/>
      <c r="B6" s="58"/>
      <c r="C6" s="4"/>
      <c r="D6" s="58"/>
      <c r="E6" s="156"/>
    </row>
    <row r="7" spans="1:5" ht="23.25" customHeight="1">
      <c r="A7" s="9" t="s">
        <v>336</v>
      </c>
      <c r="B7" s="7"/>
      <c r="C7" s="11" t="s">
        <v>57</v>
      </c>
      <c r="D7" s="20">
        <v>1557</v>
      </c>
      <c r="E7" s="157"/>
    </row>
    <row r="8" spans="1:5" ht="23.25" customHeight="1">
      <c r="A8" s="9" t="s">
        <v>337</v>
      </c>
      <c r="B8" s="7"/>
      <c r="C8" s="11" t="s">
        <v>143</v>
      </c>
      <c r="D8" s="158"/>
      <c r="E8" s="5">
        <v>1557</v>
      </c>
    </row>
    <row r="9" spans="1:5" ht="23.25" customHeight="1">
      <c r="A9" s="9"/>
      <c r="B9" s="7"/>
      <c r="C9" s="196"/>
      <c r="D9" s="158"/>
      <c r="E9" s="159"/>
    </row>
    <row r="10" spans="1:5" ht="23.25" customHeight="1">
      <c r="A10" s="9"/>
      <c r="B10" s="7"/>
      <c r="C10" s="196"/>
      <c r="D10" s="158"/>
      <c r="E10" s="159"/>
    </row>
    <row r="11" spans="1:5" ht="23.25" customHeight="1">
      <c r="A11" s="9"/>
      <c r="B11" s="7"/>
      <c r="C11" s="4"/>
      <c r="D11" s="160"/>
      <c r="E11" s="159"/>
    </row>
    <row r="12" spans="1:5" ht="23.25" customHeight="1">
      <c r="A12" s="161"/>
      <c r="B12" s="162"/>
      <c r="C12" s="157"/>
      <c r="D12" s="160"/>
      <c r="E12" s="157"/>
    </row>
    <row r="13" spans="1:5" ht="23.25" customHeight="1">
      <c r="A13" s="161"/>
      <c r="B13" s="162"/>
      <c r="C13" s="157"/>
      <c r="D13" s="160"/>
      <c r="E13" s="157"/>
    </row>
    <row r="14" spans="1:5" ht="23.25" customHeight="1">
      <c r="A14" s="161"/>
      <c r="B14" s="162"/>
      <c r="C14" s="157"/>
      <c r="D14" s="160"/>
      <c r="E14" s="157"/>
    </row>
    <row r="15" spans="1:5" ht="23.25" customHeight="1">
      <c r="A15" s="161"/>
      <c r="B15" s="162"/>
      <c r="C15" s="157"/>
      <c r="D15" s="160"/>
      <c r="E15" s="157"/>
    </row>
    <row r="16" spans="1:5" ht="23.25" customHeight="1">
      <c r="A16" s="161"/>
      <c r="B16" s="162"/>
      <c r="C16" s="157"/>
      <c r="D16" s="160"/>
      <c r="E16" s="157"/>
    </row>
    <row r="17" spans="1:5" ht="23.25" customHeight="1">
      <c r="A17" s="161"/>
      <c r="B17" s="162"/>
      <c r="C17" s="157"/>
      <c r="D17" s="160"/>
      <c r="E17" s="157"/>
    </row>
    <row r="18" spans="1:5" ht="23.25" customHeight="1">
      <c r="A18" s="161"/>
      <c r="B18" s="162"/>
      <c r="C18" s="157"/>
      <c r="D18" s="160"/>
      <c r="E18" s="157"/>
    </row>
    <row r="19" spans="1:5" ht="23.25" customHeight="1">
      <c r="A19" s="161"/>
      <c r="B19" s="162"/>
      <c r="C19" s="157"/>
      <c r="D19" s="160"/>
      <c r="E19" s="157"/>
    </row>
    <row r="20" spans="1:5" ht="23.25" customHeight="1">
      <c r="A20" s="161"/>
      <c r="B20" s="162"/>
      <c r="C20" s="157"/>
      <c r="D20" s="160"/>
      <c r="E20" s="157"/>
    </row>
    <row r="21" spans="1:5" ht="23.25" customHeight="1">
      <c r="A21" s="161"/>
      <c r="B21" s="162"/>
      <c r="C21" s="157"/>
      <c r="D21" s="160"/>
      <c r="E21" s="157"/>
    </row>
    <row r="22" spans="1:5" ht="23.25" customHeight="1">
      <c r="A22" s="161"/>
      <c r="B22" s="162"/>
      <c r="C22" s="157"/>
      <c r="D22" s="160"/>
      <c r="E22" s="157"/>
    </row>
    <row r="23" spans="1:5" ht="23.25" customHeight="1" thickBot="1">
      <c r="A23" s="163"/>
      <c r="B23" s="164"/>
      <c r="C23" s="165"/>
      <c r="D23" s="166">
        <f>SUM(D7:D22)</f>
        <v>1557</v>
      </c>
      <c r="E23" s="167">
        <f>SUM(E7:E22)</f>
        <v>1557</v>
      </c>
    </row>
    <row r="24" spans="1:5" ht="23.25" customHeight="1" thickTop="1">
      <c r="A24" s="162"/>
      <c r="B24" s="162"/>
      <c r="C24" s="162"/>
      <c r="D24" s="168"/>
      <c r="E24" s="168"/>
    </row>
    <row r="25" spans="1:5" ht="23.25" customHeight="1">
      <c r="A25" s="170" t="s">
        <v>338</v>
      </c>
      <c r="B25" s="169"/>
      <c r="C25" s="7"/>
      <c r="D25" s="7"/>
      <c r="E25" s="7"/>
    </row>
    <row r="26" spans="1:5" ht="23.25" customHeight="1">
      <c r="A26" s="50" t="s">
        <v>339</v>
      </c>
      <c r="B26" s="7"/>
      <c r="C26" s="12"/>
      <c r="D26" s="7"/>
      <c r="E26" s="7"/>
    </row>
    <row r="27" spans="1:5" ht="23.25" customHeight="1">
      <c r="A27" s="50"/>
      <c r="B27" s="7"/>
      <c r="C27" s="12"/>
      <c r="D27" s="7"/>
      <c r="E27" s="7"/>
    </row>
    <row r="28" spans="1:2" ht="23.25" customHeight="1">
      <c r="A28" s="7"/>
      <c r="B28" s="7"/>
    </row>
    <row r="29" spans="1:5" ht="23.25" customHeight="1">
      <c r="A29" s="7"/>
      <c r="B29" s="7"/>
      <c r="C29" s="189"/>
      <c r="D29" s="228" t="s">
        <v>210</v>
      </c>
      <c r="E29" s="229"/>
    </row>
    <row r="30" spans="1:5" ht="23.25" customHeight="1">
      <c r="A30" s="144"/>
      <c r="B30" s="144"/>
      <c r="C30" s="9"/>
      <c r="D30" s="153" t="s">
        <v>212</v>
      </c>
      <c r="E30" s="17"/>
    </row>
    <row r="31" spans="1:5" ht="23.25" customHeight="1">
      <c r="A31" s="162"/>
      <c r="B31" s="162"/>
      <c r="C31" s="191" t="s">
        <v>213</v>
      </c>
      <c r="D31" s="192"/>
      <c r="E31" s="178"/>
    </row>
    <row r="32" spans="1:5" ht="23.25" customHeight="1">
      <c r="A32" s="152"/>
      <c r="B32" s="152"/>
      <c r="C32" s="190"/>
      <c r="D32" s="194" t="s">
        <v>214</v>
      </c>
      <c r="E32" s="195"/>
    </row>
    <row r="33" spans="1:5" ht="23.25" customHeight="1">
      <c r="A33" s="7"/>
      <c r="B33" s="16"/>
      <c r="C33" s="16"/>
      <c r="D33" s="16" t="s">
        <v>218</v>
      </c>
      <c r="E33" s="16"/>
    </row>
    <row r="34" spans="1:5" ht="23.25" customHeight="1">
      <c r="A34" s="7"/>
      <c r="B34" s="16"/>
      <c r="C34" s="16"/>
      <c r="D34" s="16" t="s">
        <v>308</v>
      </c>
      <c r="E34" s="16"/>
    </row>
    <row r="35" spans="1:5" ht="23.25" customHeight="1">
      <c r="A35" s="225" t="s">
        <v>195</v>
      </c>
      <c r="B35" s="225"/>
      <c r="C35" s="225"/>
      <c r="D35" s="225"/>
      <c r="E35" s="225"/>
    </row>
    <row r="36" spans="1:5" ht="23.25" customHeight="1">
      <c r="A36" s="153" t="s">
        <v>196</v>
      </c>
      <c r="B36" s="2"/>
      <c r="C36" s="16"/>
      <c r="D36" s="16"/>
      <c r="E36" s="16"/>
    </row>
    <row r="37" spans="1:5" ht="23.25" customHeight="1">
      <c r="A37" s="226" t="s">
        <v>6</v>
      </c>
      <c r="B37" s="227"/>
      <c r="C37" s="154" t="s">
        <v>51</v>
      </c>
      <c r="D37" s="154" t="s">
        <v>52</v>
      </c>
      <c r="E37" s="154" t="s">
        <v>53</v>
      </c>
    </row>
    <row r="38" spans="1:5" ht="23.25" customHeight="1">
      <c r="A38" s="155"/>
      <c r="B38" s="58"/>
      <c r="C38" s="4"/>
      <c r="D38" s="58"/>
      <c r="E38" s="156"/>
    </row>
    <row r="39" spans="1:5" ht="23.25" customHeight="1">
      <c r="A39" s="9" t="s">
        <v>340</v>
      </c>
      <c r="B39" s="7"/>
      <c r="C39" s="11" t="s">
        <v>57</v>
      </c>
      <c r="D39" s="20">
        <v>98120</v>
      </c>
      <c r="E39" s="157"/>
    </row>
    <row r="40" spans="1:5" ht="23.25" customHeight="1">
      <c r="A40" s="9" t="s">
        <v>337</v>
      </c>
      <c r="B40" s="7"/>
      <c r="C40" s="11" t="s">
        <v>143</v>
      </c>
      <c r="D40" s="158"/>
      <c r="E40" s="5">
        <v>98120</v>
      </c>
    </row>
    <row r="41" spans="1:5" ht="23.25" customHeight="1">
      <c r="A41" s="9"/>
      <c r="B41" s="7"/>
      <c r="C41" s="11"/>
      <c r="D41" s="158"/>
      <c r="E41" s="159"/>
    </row>
    <row r="42" spans="1:5" ht="23.25" customHeight="1">
      <c r="A42" s="9"/>
      <c r="B42" s="7"/>
      <c r="C42" s="4"/>
      <c r="D42" s="158"/>
      <c r="E42" s="159"/>
    </row>
    <row r="43" spans="1:5" ht="23.25" customHeight="1">
      <c r="A43" s="9"/>
      <c r="B43" s="7"/>
      <c r="C43" s="4"/>
      <c r="D43" s="160"/>
      <c r="E43" s="159"/>
    </row>
    <row r="44" spans="1:5" ht="23.25" customHeight="1">
      <c r="A44" s="161"/>
      <c r="B44" s="162"/>
      <c r="C44" s="157"/>
      <c r="D44" s="160"/>
      <c r="E44" s="157"/>
    </row>
    <row r="45" spans="1:5" ht="23.25" customHeight="1">
      <c r="A45" s="161"/>
      <c r="B45" s="162"/>
      <c r="C45" s="157"/>
      <c r="D45" s="160"/>
      <c r="E45" s="157"/>
    </row>
    <row r="46" spans="1:5" ht="23.25" customHeight="1">
      <c r="A46" s="161"/>
      <c r="B46" s="162"/>
      <c r="C46" s="157"/>
      <c r="D46" s="160"/>
      <c r="E46" s="157"/>
    </row>
    <row r="47" spans="1:5" ht="23.25" customHeight="1">
      <c r="A47" s="161"/>
      <c r="B47" s="162"/>
      <c r="C47" s="157"/>
      <c r="D47" s="160"/>
      <c r="E47" s="157"/>
    </row>
    <row r="48" spans="1:5" ht="23.25" customHeight="1">
      <c r="A48" s="161"/>
      <c r="B48" s="162"/>
      <c r="C48" s="157"/>
      <c r="D48" s="160"/>
      <c r="E48" s="157"/>
    </row>
    <row r="49" spans="1:5" ht="23.25" customHeight="1">
      <c r="A49" s="161"/>
      <c r="B49" s="162"/>
      <c r="C49" s="157"/>
      <c r="D49" s="160"/>
      <c r="E49" s="157"/>
    </row>
    <row r="50" spans="1:5" ht="23.25" customHeight="1">
      <c r="A50" s="161"/>
      <c r="B50" s="162"/>
      <c r="C50" s="157"/>
      <c r="D50" s="160"/>
      <c r="E50" s="157"/>
    </row>
    <row r="51" spans="1:5" ht="23.25" customHeight="1">
      <c r="A51" s="161"/>
      <c r="B51" s="162"/>
      <c r="C51" s="157"/>
      <c r="D51" s="160"/>
      <c r="E51" s="157"/>
    </row>
    <row r="52" spans="1:5" ht="23.25" customHeight="1">
      <c r="A52" s="161"/>
      <c r="B52" s="162"/>
      <c r="C52" s="157"/>
      <c r="D52" s="160"/>
      <c r="E52" s="157"/>
    </row>
    <row r="53" spans="1:5" ht="23.25" customHeight="1">
      <c r="A53" s="161"/>
      <c r="B53" s="162"/>
      <c r="C53" s="157"/>
      <c r="D53" s="160"/>
      <c r="E53" s="157"/>
    </row>
    <row r="54" spans="1:5" ht="23.25" customHeight="1">
      <c r="A54" s="161"/>
      <c r="B54" s="162"/>
      <c r="C54" s="157"/>
      <c r="D54" s="160"/>
      <c r="E54" s="157"/>
    </row>
    <row r="55" spans="1:5" ht="23.25" customHeight="1" thickBot="1">
      <c r="A55" s="163"/>
      <c r="B55" s="164"/>
      <c r="C55" s="165"/>
      <c r="D55" s="166">
        <f>SUM(D39:D54)</f>
        <v>98120</v>
      </c>
      <c r="E55" s="167">
        <f>SUM(E39:E54)</f>
        <v>98120</v>
      </c>
    </row>
    <row r="56" spans="1:5" ht="23.25" customHeight="1" thickTop="1">
      <c r="A56" s="162"/>
      <c r="B56" s="162"/>
      <c r="C56" s="162"/>
      <c r="D56" s="168"/>
      <c r="E56" s="168"/>
    </row>
    <row r="57" spans="1:5" ht="23.25" customHeight="1">
      <c r="A57" s="170" t="s">
        <v>341</v>
      </c>
      <c r="B57" s="169"/>
      <c r="C57" s="7"/>
      <c r="D57" s="7"/>
      <c r="E57" s="7"/>
    </row>
    <row r="58" spans="1:5" ht="23.25" customHeight="1">
      <c r="A58" s="50" t="s">
        <v>464</v>
      </c>
      <c r="B58" s="7"/>
      <c r="C58" s="12"/>
      <c r="D58" s="7"/>
      <c r="E58" s="7"/>
    </row>
    <row r="59" spans="1:5" ht="23.25" customHeight="1">
      <c r="A59" s="50"/>
      <c r="B59" s="7"/>
      <c r="C59" s="12"/>
      <c r="D59" s="7"/>
      <c r="E59" s="7"/>
    </row>
    <row r="60" spans="1:5" ht="23.25" customHeight="1">
      <c r="A60" s="7"/>
      <c r="B60" s="7"/>
      <c r="C60" s="189"/>
      <c r="D60" s="228" t="s">
        <v>210</v>
      </c>
      <c r="E60" s="229"/>
    </row>
    <row r="61" spans="1:5" ht="23.25" customHeight="1">
      <c r="A61" s="7"/>
      <c r="B61" s="7"/>
      <c r="C61" s="9"/>
      <c r="D61" s="153" t="s">
        <v>212</v>
      </c>
      <c r="E61" s="17"/>
    </row>
    <row r="62" spans="1:5" ht="23.25" customHeight="1">
      <c r="A62" s="144"/>
      <c r="B62" s="144"/>
      <c r="C62" s="191" t="s">
        <v>213</v>
      </c>
      <c r="D62" s="192"/>
      <c r="E62" s="178"/>
    </row>
    <row r="63" spans="1:5" ht="23.25" customHeight="1">
      <c r="A63" s="162"/>
      <c r="B63" s="162"/>
      <c r="C63" s="190"/>
      <c r="D63" s="194" t="s">
        <v>214</v>
      </c>
      <c r="E63" s="195"/>
    </row>
    <row r="64" spans="1:5" ht="23.25" customHeight="1">
      <c r="A64" s="152"/>
      <c r="B64" s="152"/>
      <c r="C64" s="230"/>
      <c r="D64" s="230"/>
      <c r="E64" s="152"/>
    </row>
    <row r="65" spans="1:5" ht="23.25" customHeight="1">
      <c r="A65" s="7"/>
      <c r="B65" s="16"/>
      <c r="C65" s="16"/>
      <c r="D65" s="16" t="s">
        <v>218</v>
      </c>
      <c r="E65" s="16"/>
    </row>
    <row r="66" spans="1:5" ht="23.25" customHeight="1">
      <c r="A66" s="7"/>
      <c r="B66" s="16"/>
      <c r="C66" s="16"/>
      <c r="D66" s="16" t="s">
        <v>400</v>
      </c>
      <c r="E66" s="16"/>
    </row>
    <row r="67" spans="1:5" ht="23.25" customHeight="1">
      <c r="A67" s="225" t="s">
        <v>195</v>
      </c>
      <c r="B67" s="225"/>
      <c r="C67" s="225"/>
      <c r="D67" s="225"/>
      <c r="E67" s="225"/>
    </row>
    <row r="68" spans="1:5" ht="23.25" customHeight="1">
      <c r="A68" s="153" t="s">
        <v>196</v>
      </c>
      <c r="B68" s="2"/>
      <c r="C68" s="16"/>
      <c r="D68" s="16"/>
      <c r="E68" s="16"/>
    </row>
    <row r="69" spans="1:5" ht="23.25" customHeight="1">
      <c r="A69" s="226" t="s">
        <v>6</v>
      </c>
      <c r="B69" s="227"/>
      <c r="C69" s="154" t="s">
        <v>51</v>
      </c>
      <c r="D69" s="154" t="s">
        <v>52</v>
      </c>
      <c r="E69" s="154" t="s">
        <v>53</v>
      </c>
    </row>
    <row r="70" spans="1:5" ht="23.25" customHeight="1">
      <c r="A70" s="155"/>
      <c r="B70" s="58"/>
      <c r="C70" s="4"/>
      <c r="D70" s="58"/>
      <c r="E70" s="156"/>
    </row>
    <row r="71" spans="1:5" ht="23.25" customHeight="1">
      <c r="A71" s="9" t="s">
        <v>342</v>
      </c>
      <c r="B71" s="7"/>
      <c r="C71" s="196" t="s">
        <v>57</v>
      </c>
      <c r="D71" s="20">
        <v>825.75</v>
      </c>
      <c r="E71" s="157"/>
    </row>
    <row r="72" spans="1:5" ht="23.25" customHeight="1">
      <c r="A72" s="9" t="s">
        <v>197</v>
      </c>
      <c r="B72" s="7" t="s">
        <v>343</v>
      </c>
      <c r="C72" s="196" t="s">
        <v>143</v>
      </c>
      <c r="D72" s="158"/>
      <c r="E72" s="5">
        <v>825.75</v>
      </c>
    </row>
    <row r="73" spans="1:5" ht="23.25" customHeight="1">
      <c r="A73" s="9"/>
      <c r="B73" s="7"/>
      <c r="C73" s="11"/>
      <c r="D73" s="158"/>
      <c r="E73" s="159"/>
    </row>
    <row r="74" spans="1:5" ht="23.25" customHeight="1">
      <c r="A74" s="9"/>
      <c r="B74" s="7"/>
      <c r="C74" s="4"/>
      <c r="D74" s="158"/>
      <c r="E74" s="159"/>
    </row>
    <row r="75" spans="1:5" ht="23.25" customHeight="1">
      <c r="A75" s="9"/>
      <c r="B75" s="7"/>
      <c r="C75" s="4"/>
      <c r="D75" s="160"/>
      <c r="E75" s="159"/>
    </row>
    <row r="76" spans="1:5" ht="23.25" customHeight="1">
      <c r="A76" s="161"/>
      <c r="B76" s="162"/>
      <c r="C76" s="157"/>
      <c r="D76" s="160"/>
      <c r="E76" s="157"/>
    </row>
    <row r="77" spans="1:5" ht="23.25" customHeight="1">
      <c r="A77" s="161"/>
      <c r="B77" s="162"/>
      <c r="C77" s="157"/>
      <c r="D77" s="160"/>
      <c r="E77" s="157"/>
    </row>
    <row r="78" spans="1:5" ht="23.25" customHeight="1">
      <c r="A78" s="161"/>
      <c r="B78" s="162"/>
      <c r="C78" s="157"/>
      <c r="D78" s="160"/>
      <c r="E78" s="157"/>
    </row>
    <row r="79" spans="1:5" ht="23.25" customHeight="1">
      <c r="A79" s="161"/>
      <c r="B79" s="162"/>
      <c r="C79" s="157"/>
      <c r="D79" s="160"/>
      <c r="E79" s="157"/>
    </row>
    <row r="80" spans="1:5" ht="23.25" customHeight="1">
      <c r="A80" s="161"/>
      <c r="B80" s="162"/>
      <c r="C80" s="157"/>
      <c r="D80" s="160"/>
      <c r="E80" s="157"/>
    </row>
    <row r="81" spans="1:5" ht="23.25" customHeight="1">
      <c r="A81" s="161"/>
      <c r="B81" s="162"/>
      <c r="C81" s="157"/>
      <c r="D81" s="160"/>
      <c r="E81" s="157"/>
    </row>
    <row r="82" spans="1:5" ht="23.25" customHeight="1">
      <c r="A82" s="161"/>
      <c r="B82" s="162"/>
      <c r="C82" s="157"/>
      <c r="D82" s="160"/>
      <c r="E82" s="157"/>
    </row>
    <row r="83" spans="1:5" ht="23.25" customHeight="1">
      <c r="A83" s="161"/>
      <c r="B83" s="162"/>
      <c r="C83" s="157"/>
      <c r="D83" s="160"/>
      <c r="E83" s="157"/>
    </row>
    <row r="84" spans="1:5" ht="23.25" customHeight="1">
      <c r="A84" s="161"/>
      <c r="B84" s="162"/>
      <c r="C84" s="157"/>
      <c r="D84" s="160"/>
      <c r="E84" s="157"/>
    </row>
    <row r="85" spans="1:5" ht="23.25" customHeight="1">
      <c r="A85" s="161"/>
      <c r="B85" s="162"/>
      <c r="C85" s="157"/>
      <c r="D85" s="160"/>
      <c r="E85" s="157"/>
    </row>
    <row r="86" spans="1:5" ht="23.25" customHeight="1">
      <c r="A86" s="161"/>
      <c r="B86" s="162"/>
      <c r="C86" s="157"/>
      <c r="D86" s="160"/>
      <c r="E86" s="157"/>
    </row>
    <row r="87" spans="1:5" ht="23.25" customHeight="1" thickBot="1">
      <c r="A87" s="163"/>
      <c r="B87" s="164"/>
      <c r="C87" s="165"/>
      <c r="D87" s="166">
        <f>SUM(D71:D86)</f>
        <v>825.75</v>
      </c>
      <c r="E87" s="167">
        <f>SUM(E71:E86)</f>
        <v>825.75</v>
      </c>
    </row>
    <row r="88" spans="1:5" ht="23.25" customHeight="1" thickTop="1">
      <c r="A88" s="162"/>
      <c r="B88" s="162"/>
      <c r="C88" s="162"/>
      <c r="D88" s="168"/>
      <c r="E88" s="168"/>
    </row>
    <row r="89" spans="1:5" ht="23.25" customHeight="1">
      <c r="A89" s="170" t="s">
        <v>465</v>
      </c>
      <c r="B89" s="169"/>
      <c r="C89" s="7"/>
      <c r="D89" s="7"/>
      <c r="E89" s="7"/>
    </row>
    <row r="90" spans="1:5" ht="23.25" customHeight="1">
      <c r="A90" s="50"/>
      <c r="B90" s="7"/>
      <c r="C90" s="12"/>
      <c r="D90" s="7"/>
      <c r="E90" s="7"/>
    </row>
    <row r="91" spans="1:5" ht="23.25" customHeight="1">
      <c r="A91" s="50"/>
      <c r="B91" s="7"/>
      <c r="C91" s="12"/>
      <c r="D91" s="7"/>
      <c r="E91" s="7"/>
    </row>
    <row r="92" spans="1:5" ht="23.25" customHeight="1">
      <c r="A92" s="7"/>
      <c r="B92" s="7"/>
      <c r="C92" s="189"/>
      <c r="D92" s="228" t="s">
        <v>210</v>
      </c>
      <c r="E92" s="229"/>
    </row>
    <row r="93" spans="1:5" ht="23.25" customHeight="1">
      <c r="A93" s="7"/>
      <c r="B93" s="7"/>
      <c r="C93" s="9"/>
      <c r="D93" s="153" t="s">
        <v>212</v>
      </c>
      <c r="E93" s="17"/>
    </row>
    <row r="94" spans="1:5" ht="23.25" customHeight="1">
      <c r="A94" s="144"/>
      <c r="B94" s="144"/>
      <c r="C94" s="191" t="s">
        <v>213</v>
      </c>
      <c r="D94" s="192"/>
      <c r="E94" s="178"/>
    </row>
    <row r="95" spans="1:5" ht="23.25" customHeight="1">
      <c r="A95" s="162"/>
      <c r="B95" s="162"/>
      <c r="C95" s="190"/>
      <c r="D95" s="194" t="s">
        <v>214</v>
      </c>
      <c r="E95" s="195"/>
    </row>
    <row r="96" spans="1:5" ht="23.25" customHeight="1">
      <c r="A96" s="152"/>
      <c r="B96" s="152"/>
      <c r="C96" s="230"/>
      <c r="D96" s="230"/>
      <c r="E96" s="152"/>
    </row>
    <row r="97" spans="1:5" ht="23.25" customHeight="1">
      <c r="A97" s="7"/>
      <c r="B97" s="16"/>
      <c r="C97" s="16"/>
      <c r="D97" s="16" t="s">
        <v>218</v>
      </c>
      <c r="E97" s="16"/>
    </row>
    <row r="98" spans="1:5" ht="23.25" customHeight="1">
      <c r="A98" s="7"/>
      <c r="B98" s="16"/>
      <c r="C98" s="16"/>
      <c r="D98" s="16" t="s">
        <v>400</v>
      </c>
      <c r="E98" s="16"/>
    </row>
    <row r="99" spans="1:5" ht="23.25" customHeight="1">
      <c r="A99" s="225" t="s">
        <v>195</v>
      </c>
      <c r="B99" s="225"/>
      <c r="C99" s="225"/>
      <c r="D99" s="225"/>
      <c r="E99" s="225"/>
    </row>
    <row r="100" spans="1:5" ht="23.25" customHeight="1">
      <c r="A100" s="153" t="s">
        <v>196</v>
      </c>
      <c r="B100" s="2"/>
      <c r="C100" s="16"/>
      <c r="D100" s="16"/>
      <c r="E100" s="16"/>
    </row>
    <row r="101" spans="1:5" ht="23.25" customHeight="1">
      <c r="A101" s="226" t="s">
        <v>6</v>
      </c>
      <c r="B101" s="227"/>
      <c r="C101" s="154" t="s">
        <v>51</v>
      </c>
      <c r="D101" s="154" t="s">
        <v>52</v>
      </c>
      <c r="E101" s="154" t="s">
        <v>53</v>
      </c>
    </row>
    <row r="102" spans="1:5" ht="23.25" customHeight="1">
      <c r="A102" s="155"/>
      <c r="B102" s="58"/>
      <c r="C102" s="4"/>
      <c r="D102" s="58"/>
      <c r="E102" s="156"/>
    </row>
    <row r="103" spans="1:5" ht="23.25" customHeight="1">
      <c r="A103" s="9" t="s">
        <v>345</v>
      </c>
      <c r="B103" s="7"/>
      <c r="C103" s="196"/>
      <c r="D103" s="20">
        <v>32362.93</v>
      </c>
      <c r="E103" s="157"/>
    </row>
    <row r="104" spans="1:5" ht="23.25" customHeight="1">
      <c r="A104" s="9"/>
      <c r="B104" s="7" t="s">
        <v>19</v>
      </c>
      <c r="C104" s="196"/>
      <c r="D104" s="158"/>
      <c r="E104" s="5">
        <v>24272.19</v>
      </c>
    </row>
    <row r="105" spans="1:5" ht="23.25" customHeight="1">
      <c r="A105" s="9"/>
      <c r="B105" s="7" t="s">
        <v>346</v>
      </c>
      <c r="C105" s="11"/>
      <c r="D105" s="158"/>
      <c r="E105" s="37">
        <v>8090.74</v>
      </c>
    </row>
    <row r="106" spans="1:5" ht="23.25" customHeight="1">
      <c r="A106" s="9"/>
      <c r="B106" s="7"/>
      <c r="C106" s="4"/>
      <c r="D106" s="158"/>
      <c r="E106" s="159"/>
    </row>
    <row r="107" spans="1:5" ht="23.25" customHeight="1">
      <c r="A107" s="9"/>
      <c r="B107" s="7"/>
      <c r="C107" s="4"/>
      <c r="D107" s="160"/>
      <c r="E107" s="159"/>
    </row>
    <row r="108" spans="1:5" ht="23.25" customHeight="1">
      <c r="A108" s="161"/>
      <c r="B108" s="162"/>
      <c r="C108" s="157"/>
      <c r="D108" s="160"/>
      <c r="E108" s="157"/>
    </row>
    <row r="109" spans="1:5" ht="23.25" customHeight="1">
      <c r="A109" s="161"/>
      <c r="B109" s="162"/>
      <c r="C109" s="157"/>
      <c r="D109" s="160"/>
      <c r="E109" s="157"/>
    </row>
    <row r="110" spans="1:5" ht="23.25" customHeight="1">
      <c r="A110" s="161"/>
      <c r="B110" s="162"/>
      <c r="C110" s="157"/>
      <c r="D110" s="160"/>
      <c r="E110" s="157"/>
    </row>
    <row r="111" spans="1:5" ht="23.25" customHeight="1">
      <c r="A111" s="161"/>
      <c r="B111" s="162"/>
      <c r="C111" s="157"/>
      <c r="D111" s="160"/>
      <c r="E111" s="157"/>
    </row>
    <row r="112" spans="1:5" ht="23.25" customHeight="1">
      <c r="A112" s="161"/>
      <c r="B112" s="162"/>
      <c r="C112" s="157"/>
      <c r="D112" s="160"/>
      <c r="E112" s="157"/>
    </row>
    <row r="113" spans="1:5" ht="23.25" customHeight="1">
      <c r="A113" s="161"/>
      <c r="B113" s="162"/>
      <c r="C113" s="157"/>
      <c r="D113" s="160"/>
      <c r="E113" s="157"/>
    </row>
    <row r="114" spans="1:5" ht="23.25" customHeight="1">
      <c r="A114" s="161"/>
      <c r="B114" s="162"/>
      <c r="C114" s="157"/>
      <c r="D114" s="160"/>
      <c r="E114" s="157"/>
    </row>
    <row r="115" spans="1:5" ht="23.25" customHeight="1">
      <c r="A115" s="161"/>
      <c r="B115" s="162"/>
      <c r="C115" s="157"/>
      <c r="D115" s="160"/>
      <c r="E115" s="157"/>
    </row>
    <row r="116" spans="1:5" ht="23.25" customHeight="1">
      <c r="A116" s="161"/>
      <c r="B116" s="162"/>
      <c r="C116" s="157"/>
      <c r="D116" s="160"/>
      <c r="E116" s="157"/>
    </row>
    <row r="117" spans="1:5" ht="23.25" customHeight="1">
      <c r="A117" s="161"/>
      <c r="B117" s="162"/>
      <c r="C117" s="157"/>
      <c r="D117" s="160"/>
      <c r="E117" s="157"/>
    </row>
    <row r="118" spans="1:5" ht="23.25" customHeight="1">
      <c r="A118" s="161"/>
      <c r="B118" s="162"/>
      <c r="C118" s="157"/>
      <c r="D118" s="160"/>
      <c r="E118" s="157"/>
    </row>
    <row r="119" spans="1:5" ht="23.25" customHeight="1" thickBot="1">
      <c r="A119" s="163"/>
      <c r="B119" s="164"/>
      <c r="C119" s="165"/>
      <c r="D119" s="166">
        <f>SUM(D103:D118)</f>
        <v>32362.93</v>
      </c>
      <c r="E119" s="167">
        <f>SUM(E103:E118)</f>
        <v>32362.93</v>
      </c>
    </row>
    <row r="120" spans="1:5" ht="23.25" customHeight="1" thickTop="1">
      <c r="A120" s="162"/>
      <c r="B120" s="162"/>
      <c r="C120" s="162"/>
      <c r="D120" s="168"/>
      <c r="E120" s="168"/>
    </row>
    <row r="121" spans="1:5" ht="23.25" customHeight="1">
      <c r="A121" s="170" t="s">
        <v>347</v>
      </c>
      <c r="B121" s="169"/>
      <c r="C121" s="7"/>
      <c r="D121" s="7"/>
      <c r="E121" s="7"/>
    </row>
    <row r="122" spans="1:5" ht="23.25" customHeight="1">
      <c r="A122" s="50" t="s">
        <v>348</v>
      </c>
      <c r="B122" s="7"/>
      <c r="C122" s="12"/>
      <c r="D122" s="7"/>
      <c r="E122" s="7"/>
    </row>
    <row r="123" spans="1:5" ht="23.25" customHeight="1">
      <c r="A123" s="50"/>
      <c r="B123" s="7"/>
      <c r="C123" s="12"/>
      <c r="D123" s="7"/>
      <c r="E123" s="7"/>
    </row>
    <row r="124" spans="1:5" ht="23.25" customHeight="1">
      <c r="A124" s="7"/>
      <c r="B124" s="7"/>
      <c r="C124" s="189"/>
      <c r="D124" s="228" t="s">
        <v>210</v>
      </c>
      <c r="E124" s="229"/>
    </row>
    <row r="125" spans="1:5" ht="23.25" customHeight="1">
      <c r="A125" s="7"/>
      <c r="B125" s="7"/>
      <c r="C125" s="9"/>
      <c r="D125" s="153" t="s">
        <v>212</v>
      </c>
      <c r="E125" s="17"/>
    </row>
    <row r="126" spans="1:5" ht="23.25" customHeight="1">
      <c r="A126" s="144"/>
      <c r="B126" s="144"/>
      <c r="C126" s="191" t="s">
        <v>213</v>
      </c>
      <c r="D126" s="192"/>
      <c r="E126" s="178"/>
    </row>
    <row r="127" spans="1:5" ht="23.25" customHeight="1">
      <c r="A127" s="162"/>
      <c r="B127" s="162"/>
      <c r="C127" s="190"/>
      <c r="D127" s="194" t="s">
        <v>214</v>
      </c>
      <c r="E127" s="195"/>
    </row>
    <row r="128" spans="1:5" ht="23.25" customHeight="1">
      <c r="A128" s="152"/>
      <c r="B128" s="152"/>
      <c r="C128" s="230"/>
      <c r="D128" s="230"/>
      <c r="E128" s="152"/>
    </row>
    <row r="129" spans="1:5" ht="23.25" customHeight="1">
      <c r="A129" s="7"/>
      <c r="B129" s="16"/>
      <c r="C129" s="16"/>
      <c r="D129" s="16" t="s">
        <v>218</v>
      </c>
      <c r="E129" s="16"/>
    </row>
    <row r="130" spans="1:5" ht="23.25" customHeight="1">
      <c r="A130" s="7"/>
      <c r="B130" s="16"/>
      <c r="C130" s="16"/>
      <c r="D130" s="16" t="s">
        <v>308</v>
      </c>
      <c r="E130" s="16"/>
    </row>
    <row r="131" spans="1:5" ht="23.25" customHeight="1">
      <c r="A131" s="225" t="s">
        <v>195</v>
      </c>
      <c r="B131" s="225"/>
      <c r="C131" s="225"/>
      <c r="D131" s="225"/>
      <c r="E131" s="225"/>
    </row>
    <row r="132" spans="1:5" ht="23.25" customHeight="1">
      <c r="A132" s="153" t="s">
        <v>196</v>
      </c>
      <c r="B132" s="2"/>
      <c r="C132" s="16"/>
      <c r="D132" s="16"/>
      <c r="E132" s="16"/>
    </row>
    <row r="133" spans="1:5" ht="23.25" customHeight="1">
      <c r="A133" s="226" t="s">
        <v>6</v>
      </c>
      <c r="B133" s="227"/>
      <c r="C133" s="154" t="s">
        <v>51</v>
      </c>
      <c r="D133" s="154" t="s">
        <v>52</v>
      </c>
      <c r="E133" s="154" t="s">
        <v>53</v>
      </c>
    </row>
    <row r="134" spans="1:5" ht="23.25" customHeight="1">
      <c r="A134" s="155"/>
      <c r="B134" s="58"/>
      <c r="C134" s="4"/>
      <c r="D134" s="58"/>
      <c r="E134" s="156"/>
    </row>
    <row r="135" spans="1:5" ht="23.25" customHeight="1">
      <c r="A135" s="9" t="s">
        <v>28</v>
      </c>
      <c r="B135" s="7"/>
      <c r="C135" s="196" t="s">
        <v>224</v>
      </c>
      <c r="D135" s="20">
        <v>7774</v>
      </c>
      <c r="E135" s="157"/>
    </row>
    <row r="136" spans="1:5" ht="23.25" customHeight="1">
      <c r="A136" s="9"/>
      <c r="B136" s="7" t="s">
        <v>198</v>
      </c>
      <c r="C136" s="11" t="s">
        <v>143</v>
      </c>
      <c r="D136" s="158"/>
      <c r="E136" s="5">
        <v>7774</v>
      </c>
    </row>
    <row r="137" spans="1:5" ht="23.25" customHeight="1">
      <c r="A137" s="9"/>
      <c r="B137" s="7"/>
      <c r="C137" s="11"/>
      <c r="D137" s="158"/>
      <c r="E137" s="159"/>
    </row>
    <row r="138" spans="1:5" ht="23.25" customHeight="1">
      <c r="A138" s="9"/>
      <c r="B138" s="7"/>
      <c r="C138" s="4"/>
      <c r="D138" s="158"/>
      <c r="E138" s="159"/>
    </row>
    <row r="139" spans="1:5" ht="23.25" customHeight="1">
      <c r="A139" s="9"/>
      <c r="B139" s="7"/>
      <c r="C139" s="4"/>
      <c r="D139" s="160"/>
      <c r="E139" s="159"/>
    </row>
    <row r="140" spans="1:5" ht="23.25" customHeight="1">
      <c r="A140" s="161"/>
      <c r="B140" s="162"/>
      <c r="C140" s="157"/>
      <c r="D140" s="160"/>
      <c r="E140" s="157"/>
    </row>
    <row r="141" spans="1:5" ht="23.25" customHeight="1">
      <c r="A141" s="161"/>
      <c r="B141" s="162"/>
      <c r="C141" s="157"/>
      <c r="D141" s="160"/>
      <c r="E141" s="157"/>
    </row>
    <row r="142" spans="1:5" ht="23.25" customHeight="1">
      <c r="A142" s="161"/>
      <c r="B142" s="162"/>
      <c r="C142" s="157"/>
      <c r="D142" s="160"/>
      <c r="E142" s="157"/>
    </row>
    <row r="143" spans="1:5" ht="23.25" customHeight="1">
      <c r="A143" s="161"/>
      <c r="B143" s="162"/>
      <c r="C143" s="157"/>
      <c r="D143" s="160"/>
      <c r="E143" s="157"/>
    </row>
    <row r="144" spans="1:5" ht="23.25" customHeight="1">
      <c r="A144" s="161"/>
      <c r="B144" s="162"/>
      <c r="C144" s="157"/>
      <c r="D144" s="160"/>
      <c r="E144" s="157"/>
    </row>
    <row r="145" spans="1:5" ht="23.25" customHeight="1">
      <c r="A145" s="161"/>
      <c r="B145" s="162"/>
      <c r="C145" s="157"/>
      <c r="D145" s="160"/>
      <c r="E145" s="157"/>
    </row>
    <row r="146" spans="1:5" ht="23.25" customHeight="1">
      <c r="A146" s="161"/>
      <c r="B146" s="162"/>
      <c r="C146" s="157"/>
      <c r="D146" s="160"/>
      <c r="E146" s="157"/>
    </row>
    <row r="147" spans="1:5" ht="23.25" customHeight="1">
      <c r="A147" s="161"/>
      <c r="B147" s="162"/>
      <c r="C147" s="157"/>
      <c r="D147" s="160"/>
      <c r="E147" s="157"/>
    </row>
    <row r="148" spans="1:5" ht="23.25" customHeight="1">
      <c r="A148" s="161"/>
      <c r="B148" s="162"/>
      <c r="C148" s="157"/>
      <c r="D148" s="160"/>
      <c r="E148" s="157"/>
    </row>
    <row r="149" spans="1:5" ht="23.25" customHeight="1">
      <c r="A149" s="161"/>
      <c r="B149" s="162"/>
      <c r="C149" s="157"/>
      <c r="D149" s="160"/>
      <c r="E149" s="157"/>
    </row>
    <row r="150" spans="1:5" ht="23.25" customHeight="1">
      <c r="A150" s="161"/>
      <c r="B150" s="162"/>
      <c r="C150" s="157"/>
      <c r="D150" s="160"/>
      <c r="E150" s="157"/>
    </row>
    <row r="151" spans="1:5" ht="23.25" customHeight="1" thickBot="1">
      <c r="A151" s="163"/>
      <c r="B151" s="164"/>
      <c r="C151" s="165"/>
      <c r="D151" s="166">
        <f>SUM(D135:D150)</f>
        <v>7774</v>
      </c>
      <c r="E151" s="167">
        <f>SUM(E135:E150)</f>
        <v>7774</v>
      </c>
    </row>
    <row r="152" spans="1:5" ht="23.25" customHeight="1" thickTop="1">
      <c r="A152" s="162"/>
      <c r="B152" s="162"/>
      <c r="C152" s="162"/>
      <c r="D152" s="168"/>
      <c r="E152" s="168"/>
    </row>
    <row r="153" spans="1:5" ht="23.25" customHeight="1">
      <c r="A153" s="170" t="s">
        <v>302</v>
      </c>
      <c r="B153" s="169"/>
      <c r="C153" s="7"/>
      <c r="D153" s="7"/>
      <c r="E153" s="7"/>
    </row>
    <row r="154" spans="1:5" ht="23.25" customHeight="1">
      <c r="A154" s="50" t="s">
        <v>303</v>
      </c>
      <c r="B154" s="7"/>
      <c r="C154" s="12"/>
      <c r="D154" s="7"/>
      <c r="E154" s="7"/>
    </row>
    <row r="155" spans="1:5" ht="23.25" customHeight="1">
      <c r="A155" s="50"/>
      <c r="B155" s="7"/>
      <c r="C155" s="12"/>
      <c r="D155" s="7"/>
      <c r="E155" s="7"/>
    </row>
    <row r="156" spans="1:5" ht="23.25" customHeight="1">
      <c r="A156" s="7"/>
      <c r="B156" s="7"/>
      <c r="C156" s="189"/>
      <c r="D156" s="228" t="s">
        <v>210</v>
      </c>
      <c r="E156" s="229"/>
    </row>
    <row r="157" spans="1:5" ht="23.25" customHeight="1">
      <c r="A157" s="7"/>
      <c r="B157" s="7"/>
      <c r="C157" s="9"/>
      <c r="D157" s="153" t="s">
        <v>212</v>
      </c>
      <c r="E157" s="17"/>
    </row>
    <row r="158" spans="1:5" ht="23.25" customHeight="1">
      <c r="A158" s="144"/>
      <c r="B158" s="144"/>
      <c r="C158" s="191" t="s">
        <v>213</v>
      </c>
      <c r="D158" s="192"/>
      <c r="E158" s="178"/>
    </row>
    <row r="159" spans="1:5" ht="23.25" customHeight="1">
      <c r="A159" s="162"/>
      <c r="B159" s="162"/>
      <c r="C159" s="190"/>
      <c r="D159" s="194" t="s">
        <v>256</v>
      </c>
      <c r="E159" s="195"/>
    </row>
    <row r="160" spans="1:5" ht="23.25" customHeight="1">
      <c r="A160" s="152"/>
      <c r="B160" s="152"/>
      <c r="C160" s="230"/>
      <c r="D160" s="230"/>
      <c r="E160" s="152"/>
    </row>
    <row r="161" spans="1:5" ht="23.25" customHeight="1">
      <c r="A161" s="7"/>
      <c r="B161" s="16"/>
      <c r="C161" s="16"/>
      <c r="D161" s="16" t="s">
        <v>218</v>
      </c>
      <c r="E161" s="16"/>
    </row>
    <row r="162" spans="1:5" ht="23.25" customHeight="1">
      <c r="A162" s="7"/>
      <c r="B162" s="16"/>
      <c r="C162" s="16"/>
      <c r="D162" s="16" t="s">
        <v>269</v>
      </c>
      <c r="E162" s="16"/>
    </row>
    <row r="163" spans="1:5" ht="23.25" customHeight="1">
      <c r="A163" s="225" t="s">
        <v>195</v>
      </c>
      <c r="B163" s="225"/>
      <c r="C163" s="225"/>
      <c r="D163" s="225"/>
      <c r="E163" s="225"/>
    </row>
    <row r="164" spans="1:5" ht="23.25" customHeight="1">
      <c r="A164" s="153" t="s">
        <v>196</v>
      </c>
      <c r="B164" s="2"/>
      <c r="C164" s="16"/>
      <c r="D164" s="16"/>
      <c r="E164" s="16"/>
    </row>
    <row r="165" spans="1:5" ht="23.25" customHeight="1">
      <c r="A165" s="226" t="s">
        <v>6</v>
      </c>
      <c r="B165" s="227"/>
      <c r="C165" s="154" t="s">
        <v>51</v>
      </c>
      <c r="D165" s="154" t="s">
        <v>52</v>
      </c>
      <c r="E165" s="154" t="s">
        <v>53</v>
      </c>
    </row>
    <row r="166" spans="1:5" ht="23.25" customHeight="1">
      <c r="A166" s="155"/>
      <c r="B166" s="58"/>
      <c r="C166" s="4"/>
      <c r="D166" s="58"/>
      <c r="E166" s="156"/>
    </row>
    <row r="167" spans="1:5" ht="23.25" customHeight="1">
      <c r="A167" s="9" t="s">
        <v>273</v>
      </c>
      <c r="B167" s="7"/>
      <c r="C167" s="196"/>
      <c r="D167" s="20">
        <f>201900+201100+199300</f>
        <v>602300</v>
      </c>
      <c r="E167" s="157"/>
    </row>
    <row r="168" spans="1:5" ht="23.25" customHeight="1">
      <c r="A168" s="9"/>
      <c r="B168" s="7" t="s">
        <v>19</v>
      </c>
      <c r="C168" s="11">
        <v>700</v>
      </c>
      <c r="D168" s="158"/>
      <c r="E168" s="5">
        <v>602300</v>
      </c>
    </row>
    <row r="169" spans="1:5" ht="23.25" customHeight="1">
      <c r="A169" s="9"/>
      <c r="B169" s="7"/>
      <c r="C169" s="11"/>
      <c r="D169" s="158"/>
      <c r="E169" s="159"/>
    </row>
    <row r="170" spans="1:5" ht="23.25" customHeight="1">
      <c r="A170" s="9"/>
      <c r="B170" s="7"/>
      <c r="C170" s="4"/>
      <c r="D170" s="158"/>
      <c r="E170" s="159"/>
    </row>
    <row r="171" spans="1:5" ht="23.25" customHeight="1">
      <c r="A171" s="9"/>
      <c r="B171" s="7"/>
      <c r="C171" s="4"/>
      <c r="D171" s="160"/>
      <c r="E171" s="159"/>
    </row>
    <row r="172" spans="1:5" ht="23.25" customHeight="1">
      <c r="A172" s="161"/>
      <c r="B172" s="162"/>
      <c r="C172" s="157"/>
      <c r="D172" s="160"/>
      <c r="E172" s="157"/>
    </row>
    <row r="173" spans="1:5" ht="23.25" customHeight="1">
      <c r="A173" s="161"/>
      <c r="B173" s="162"/>
      <c r="C173" s="157"/>
      <c r="D173" s="160"/>
      <c r="E173" s="157"/>
    </row>
    <row r="174" spans="1:5" ht="23.25" customHeight="1">
      <c r="A174" s="161"/>
      <c r="B174" s="162"/>
      <c r="C174" s="157"/>
      <c r="D174" s="160"/>
      <c r="E174" s="157"/>
    </row>
    <row r="175" spans="1:5" ht="23.25" customHeight="1">
      <c r="A175" s="161"/>
      <c r="B175" s="162"/>
      <c r="C175" s="157"/>
      <c r="D175" s="160"/>
      <c r="E175" s="157"/>
    </row>
    <row r="176" spans="1:5" ht="23.25" customHeight="1">
      <c r="A176" s="161"/>
      <c r="B176" s="162"/>
      <c r="C176" s="157"/>
      <c r="D176" s="160"/>
      <c r="E176" s="157"/>
    </row>
    <row r="177" spans="1:5" ht="23.25" customHeight="1">
      <c r="A177" s="161"/>
      <c r="B177" s="162"/>
      <c r="C177" s="157"/>
      <c r="D177" s="160"/>
      <c r="E177" s="157"/>
    </row>
    <row r="178" spans="1:5" ht="23.25" customHeight="1">
      <c r="A178" s="161"/>
      <c r="B178" s="162"/>
      <c r="C178" s="157"/>
      <c r="D178" s="160"/>
      <c r="E178" s="157"/>
    </row>
    <row r="179" spans="1:5" ht="23.25" customHeight="1">
      <c r="A179" s="161"/>
      <c r="B179" s="162"/>
      <c r="C179" s="157"/>
      <c r="D179" s="160"/>
      <c r="E179" s="157"/>
    </row>
    <row r="180" spans="1:5" ht="23.25" customHeight="1">
      <c r="A180" s="161"/>
      <c r="B180" s="162"/>
      <c r="C180" s="157"/>
      <c r="D180" s="160"/>
      <c r="E180" s="157"/>
    </row>
    <row r="181" spans="1:5" ht="23.25" customHeight="1">
      <c r="A181" s="161"/>
      <c r="B181" s="162"/>
      <c r="C181" s="157"/>
      <c r="D181" s="160"/>
      <c r="E181" s="157"/>
    </row>
    <row r="182" spans="1:5" ht="23.25" customHeight="1">
      <c r="A182" s="161"/>
      <c r="B182" s="162"/>
      <c r="C182" s="157"/>
      <c r="D182" s="160"/>
      <c r="E182" s="157"/>
    </row>
    <row r="183" spans="1:5" ht="23.25" customHeight="1" thickBot="1">
      <c r="A183" s="163"/>
      <c r="B183" s="164"/>
      <c r="C183" s="165"/>
      <c r="D183" s="166">
        <f>SUM(D167:D182)</f>
        <v>602300</v>
      </c>
      <c r="E183" s="167">
        <f>SUM(E167:E182)</f>
        <v>602300</v>
      </c>
    </row>
    <row r="184" spans="1:5" ht="23.25" customHeight="1" thickTop="1">
      <c r="A184" s="162"/>
      <c r="B184" s="162"/>
      <c r="C184" s="162"/>
      <c r="D184" s="168"/>
      <c r="E184" s="168"/>
    </row>
    <row r="185" spans="1:5" ht="23.25" customHeight="1">
      <c r="A185" s="170" t="s">
        <v>274</v>
      </c>
      <c r="B185" s="169"/>
      <c r="C185" s="7"/>
      <c r="D185" s="7"/>
      <c r="E185" s="7"/>
    </row>
    <row r="186" spans="1:5" ht="23.25" customHeight="1">
      <c r="A186" s="50" t="s">
        <v>275</v>
      </c>
      <c r="B186" s="7"/>
      <c r="C186" s="12"/>
      <c r="D186" s="7"/>
      <c r="E186" s="7"/>
    </row>
    <row r="187" spans="1:5" ht="23.25" customHeight="1">
      <c r="A187" s="50" t="s">
        <v>276</v>
      </c>
      <c r="B187" s="7"/>
      <c r="C187" s="12"/>
      <c r="D187" s="7"/>
      <c r="E187" s="7"/>
    </row>
    <row r="188" spans="1:5" ht="23.25" customHeight="1">
      <c r="A188" s="7"/>
      <c r="B188" s="7"/>
      <c r="C188" s="189"/>
      <c r="D188" s="228" t="s">
        <v>210</v>
      </c>
      <c r="E188" s="229"/>
    </row>
    <row r="189" spans="1:5" ht="23.25" customHeight="1">
      <c r="A189" s="7"/>
      <c r="B189" s="7"/>
      <c r="C189" s="9"/>
      <c r="D189" s="153" t="s">
        <v>212</v>
      </c>
      <c r="E189" s="17"/>
    </row>
    <row r="190" spans="1:5" ht="23.25" customHeight="1">
      <c r="A190" s="144"/>
      <c r="B190" s="144"/>
      <c r="C190" s="191" t="s">
        <v>213</v>
      </c>
      <c r="D190" s="192"/>
      <c r="E190" s="178"/>
    </row>
    <row r="191" spans="1:5" ht="23.25" customHeight="1">
      <c r="A191" s="162"/>
      <c r="B191" s="162"/>
      <c r="C191" s="190"/>
      <c r="D191" s="194" t="s">
        <v>214</v>
      </c>
      <c r="E191" s="195"/>
    </row>
    <row r="192" spans="1:5" ht="23.25" customHeight="1">
      <c r="A192" s="152"/>
      <c r="B192" s="152"/>
      <c r="C192" s="230"/>
      <c r="D192" s="230"/>
      <c r="E192" s="152"/>
    </row>
    <row r="193" spans="1:5" ht="23.25" customHeight="1">
      <c r="A193" s="7"/>
      <c r="B193" s="16"/>
      <c r="C193" s="16"/>
      <c r="D193" s="16" t="s">
        <v>218</v>
      </c>
      <c r="E193" s="16"/>
    </row>
    <row r="194" spans="1:5" ht="23.25" customHeight="1">
      <c r="A194" s="7"/>
      <c r="B194" s="16"/>
      <c r="C194" s="16"/>
      <c r="D194" s="16" t="s">
        <v>269</v>
      </c>
      <c r="E194" s="16"/>
    </row>
    <row r="195" spans="1:5" ht="23.25" customHeight="1">
      <c r="A195" s="225" t="s">
        <v>195</v>
      </c>
      <c r="B195" s="225"/>
      <c r="C195" s="225"/>
      <c r="D195" s="225"/>
      <c r="E195" s="225"/>
    </row>
    <row r="196" spans="1:5" ht="23.25" customHeight="1">
      <c r="A196" s="153" t="s">
        <v>196</v>
      </c>
      <c r="B196" s="2"/>
      <c r="C196" s="16"/>
      <c r="D196" s="16"/>
      <c r="E196" s="16"/>
    </row>
    <row r="197" spans="1:5" ht="23.25" customHeight="1">
      <c r="A197" s="226" t="s">
        <v>6</v>
      </c>
      <c r="B197" s="227"/>
      <c r="C197" s="154" t="s">
        <v>51</v>
      </c>
      <c r="D197" s="154" t="s">
        <v>52</v>
      </c>
      <c r="E197" s="154" t="s">
        <v>53</v>
      </c>
    </row>
    <row r="198" spans="1:5" ht="23.25" customHeight="1">
      <c r="A198" s="155"/>
      <c r="B198" s="58"/>
      <c r="C198" s="4"/>
      <c r="D198" s="58"/>
      <c r="E198" s="156"/>
    </row>
    <row r="199" spans="1:5" ht="23.25" customHeight="1">
      <c r="A199" s="9" t="s">
        <v>277</v>
      </c>
      <c r="B199" s="7"/>
      <c r="C199" s="196"/>
      <c r="D199" s="20">
        <f>18000+18000</f>
        <v>36000</v>
      </c>
      <c r="E199" s="157"/>
    </row>
    <row r="200" spans="1:5" ht="23.25" customHeight="1">
      <c r="A200" s="9"/>
      <c r="B200" s="7" t="s">
        <v>19</v>
      </c>
      <c r="C200" s="11">
        <v>700</v>
      </c>
      <c r="D200" s="158"/>
      <c r="E200" s="5">
        <v>36000</v>
      </c>
    </row>
    <row r="201" spans="1:5" ht="23.25" customHeight="1">
      <c r="A201" s="9"/>
      <c r="B201" s="7"/>
      <c r="C201" s="11"/>
      <c r="D201" s="158"/>
      <c r="E201" s="159"/>
    </row>
    <row r="202" spans="1:5" ht="23.25" customHeight="1">
      <c r="A202" s="9"/>
      <c r="B202" s="7"/>
      <c r="C202" s="4"/>
      <c r="D202" s="158"/>
      <c r="E202" s="159"/>
    </row>
    <row r="203" spans="1:5" ht="23.25" customHeight="1">
      <c r="A203" s="9"/>
      <c r="B203" s="7"/>
      <c r="C203" s="4"/>
      <c r="D203" s="160"/>
      <c r="E203" s="159"/>
    </row>
    <row r="204" spans="1:5" ht="23.25" customHeight="1">
      <c r="A204" s="161"/>
      <c r="B204" s="162"/>
      <c r="C204" s="157"/>
      <c r="D204" s="160"/>
      <c r="E204" s="157"/>
    </row>
    <row r="205" spans="1:5" ht="23.25" customHeight="1">
      <c r="A205" s="161"/>
      <c r="B205" s="162"/>
      <c r="C205" s="157"/>
      <c r="D205" s="160"/>
      <c r="E205" s="157"/>
    </row>
    <row r="206" spans="1:5" ht="23.25" customHeight="1">
      <c r="A206" s="161"/>
      <c r="B206" s="162"/>
      <c r="C206" s="157"/>
      <c r="D206" s="160"/>
      <c r="E206" s="157"/>
    </row>
    <row r="207" spans="1:5" ht="23.25" customHeight="1">
      <c r="A207" s="161"/>
      <c r="B207" s="162"/>
      <c r="C207" s="157"/>
      <c r="D207" s="160"/>
      <c r="E207" s="157"/>
    </row>
    <row r="208" spans="1:5" ht="23.25" customHeight="1">
      <c r="A208" s="161"/>
      <c r="B208" s="162"/>
      <c r="C208" s="157"/>
      <c r="D208" s="160"/>
      <c r="E208" s="157"/>
    </row>
    <row r="209" spans="1:5" ht="23.25" customHeight="1">
      <c r="A209" s="161"/>
      <c r="B209" s="162"/>
      <c r="C209" s="157"/>
      <c r="D209" s="160"/>
      <c r="E209" s="157"/>
    </row>
    <row r="210" spans="1:5" ht="23.25" customHeight="1">
      <c r="A210" s="161"/>
      <c r="B210" s="162"/>
      <c r="C210" s="157"/>
      <c r="D210" s="160"/>
      <c r="E210" s="157"/>
    </row>
    <row r="211" spans="1:5" ht="23.25" customHeight="1">
      <c r="A211" s="161"/>
      <c r="B211" s="162"/>
      <c r="C211" s="157"/>
      <c r="D211" s="160"/>
      <c r="E211" s="157"/>
    </row>
    <row r="212" spans="1:5" ht="23.25" customHeight="1">
      <c r="A212" s="161"/>
      <c r="B212" s="162"/>
      <c r="C212" s="157"/>
      <c r="D212" s="160"/>
      <c r="E212" s="157"/>
    </row>
    <row r="213" spans="1:5" ht="23.25" customHeight="1">
      <c r="A213" s="161"/>
      <c r="B213" s="162"/>
      <c r="C213" s="157"/>
      <c r="D213" s="160"/>
      <c r="E213" s="157"/>
    </row>
    <row r="214" spans="1:5" ht="23.25" customHeight="1">
      <c r="A214" s="161"/>
      <c r="B214" s="162"/>
      <c r="C214" s="157"/>
      <c r="D214" s="160"/>
      <c r="E214" s="157"/>
    </row>
    <row r="215" spans="1:5" ht="23.25" customHeight="1" thickBot="1">
      <c r="A215" s="163"/>
      <c r="B215" s="164"/>
      <c r="C215" s="165"/>
      <c r="D215" s="166">
        <f>SUM(D199:D214)</f>
        <v>36000</v>
      </c>
      <c r="E215" s="167">
        <f>SUM(E199:E214)</f>
        <v>36000</v>
      </c>
    </row>
    <row r="216" spans="1:5" ht="23.25" customHeight="1" thickTop="1">
      <c r="A216" s="162"/>
      <c r="B216" s="162"/>
      <c r="C216" s="162"/>
      <c r="D216" s="168"/>
      <c r="E216" s="168"/>
    </row>
    <row r="217" spans="1:5" ht="23.25" customHeight="1">
      <c r="A217" s="170" t="s">
        <v>278</v>
      </c>
      <c r="B217" s="169"/>
      <c r="C217" s="7"/>
      <c r="D217" s="7"/>
      <c r="E217" s="7"/>
    </row>
    <row r="218" spans="1:5" ht="23.25" customHeight="1">
      <c r="A218" s="50" t="s">
        <v>279</v>
      </c>
      <c r="B218" s="7"/>
      <c r="C218" s="12"/>
      <c r="D218" s="7"/>
      <c r="E218" s="7"/>
    </row>
    <row r="219" spans="1:5" ht="23.25" customHeight="1">
      <c r="A219" s="50"/>
      <c r="B219" s="7"/>
      <c r="C219" s="12"/>
      <c r="D219" s="7"/>
      <c r="E219" s="7"/>
    </row>
    <row r="220" spans="1:5" ht="23.25" customHeight="1">
      <c r="A220" s="7"/>
      <c r="B220" s="7"/>
      <c r="C220" s="189"/>
      <c r="D220" s="228" t="s">
        <v>210</v>
      </c>
      <c r="E220" s="229"/>
    </row>
    <row r="221" spans="1:5" ht="23.25" customHeight="1">
      <c r="A221" s="7"/>
      <c r="B221" s="7"/>
      <c r="C221" s="9"/>
      <c r="D221" s="153" t="s">
        <v>212</v>
      </c>
      <c r="E221" s="17"/>
    </row>
    <row r="222" spans="1:5" ht="23.25" customHeight="1">
      <c r="A222" s="144"/>
      <c r="B222" s="144"/>
      <c r="C222" s="191" t="s">
        <v>213</v>
      </c>
      <c r="D222" s="192"/>
      <c r="E222" s="178"/>
    </row>
    <row r="223" spans="1:5" ht="23.25" customHeight="1">
      <c r="A223" s="162"/>
      <c r="B223" s="162"/>
      <c r="C223" s="190"/>
      <c r="D223" s="194" t="s">
        <v>214</v>
      </c>
      <c r="E223" s="195"/>
    </row>
    <row r="224" spans="1:5" ht="23.25" customHeight="1">
      <c r="A224" s="152"/>
      <c r="B224" s="152"/>
      <c r="C224" s="230"/>
      <c r="D224" s="230"/>
      <c r="E224" s="152"/>
    </row>
    <row r="225" spans="1:5" ht="23.25" customHeight="1">
      <c r="A225" s="7"/>
      <c r="B225" s="16"/>
      <c r="C225" s="16"/>
      <c r="D225" s="16" t="s">
        <v>218</v>
      </c>
      <c r="E225" s="16"/>
    </row>
    <row r="226" spans="1:5" ht="23.25" customHeight="1">
      <c r="A226" s="7"/>
      <c r="B226" s="16"/>
      <c r="C226" s="16"/>
      <c r="D226" s="16" t="s">
        <v>308</v>
      </c>
      <c r="E226" s="16"/>
    </row>
    <row r="227" spans="1:5" ht="23.25" customHeight="1">
      <c r="A227" s="225" t="s">
        <v>195</v>
      </c>
      <c r="B227" s="225"/>
      <c r="C227" s="225"/>
      <c r="D227" s="225"/>
      <c r="E227" s="225"/>
    </row>
    <row r="228" spans="1:5" ht="23.25" customHeight="1">
      <c r="A228" s="153" t="s">
        <v>196</v>
      </c>
      <c r="B228" s="2"/>
      <c r="C228" s="16"/>
      <c r="D228" s="16"/>
      <c r="E228" s="16"/>
    </row>
    <row r="229" spans="1:5" ht="23.25" customHeight="1">
      <c r="A229" s="226" t="s">
        <v>6</v>
      </c>
      <c r="B229" s="227"/>
      <c r="C229" s="154" t="s">
        <v>51</v>
      </c>
      <c r="D229" s="154" t="s">
        <v>52</v>
      </c>
      <c r="E229" s="154" t="s">
        <v>53</v>
      </c>
    </row>
    <row r="230" spans="1:5" ht="23.25" customHeight="1">
      <c r="A230" s="155"/>
      <c r="B230" s="58"/>
      <c r="C230" s="4"/>
      <c r="D230" s="58"/>
      <c r="E230" s="156"/>
    </row>
    <row r="231" spans="1:5" ht="23.25" customHeight="1">
      <c r="A231" s="9" t="s">
        <v>349</v>
      </c>
      <c r="B231" s="7"/>
      <c r="C231" s="196" t="s">
        <v>101</v>
      </c>
      <c r="D231" s="20">
        <v>249.61</v>
      </c>
      <c r="E231" s="157"/>
    </row>
    <row r="232" spans="1:5" ht="23.25" customHeight="1">
      <c r="A232" s="9"/>
      <c r="B232" s="7" t="s">
        <v>345</v>
      </c>
      <c r="C232" s="11"/>
      <c r="D232" s="158"/>
      <c r="E232" s="5">
        <v>249.61</v>
      </c>
    </row>
    <row r="233" spans="1:5" ht="23.25" customHeight="1">
      <c r="A233" s="9"/>
      <c r="B233" s="7"/>
      <c r="C233" s="11"/>
      <c r="D233" s="158"/>
      <c r="E233" s="159"/>
    </row>
    <row r="234" spans="1:5" ht="23.25" customHeight="1">
      <c r="A234" s="9"/>
      <c r="B234" s="7"/>
      <c r="C234" s="4"/>
      <c r="D234" s="158"/>
      <c r="E234" s="159"/>
    </row>
    <row r="235" spans="1:5" ht="23.25" customHeight="1">
      <c r="A235" s="9"/>
      <c r="B235" s="7"/>
      <c r="C235" s="4"/>
      <c r="D235" s="160"/>
      <c r="E235" s="159"/>
    </row>
    <row r="236" spans="1:5" ht="23.25" customHeight="1">
      <c r="A236" s="161"/>
      <c r="B236" s="162"/>
      <c r="C236" s="157"/>
      <c r="D236" s="160"/>
      <c r="E236" s="157"/>
    </row>
    <row r="237" spans="1:5" ht="23.25" customHeight="1">
      <c r="A237" s="161"/>
      <c r="B237" s="162"/>
      <c r="C237" s="157"/>
      <c r="D237" s="160"/>
      <c r="E237" s="157"/>
    </row>
    <row r="238" spans="1:5" ht="23.25" customHeight="1">
      <c r="A238" s="161"/>
      <c r="B238" s="162"/>
      <c r="C238" s="157"/>
      <c r="D238" s="160"/>
      <c r="E238" s="157"/>
    </row>
    <row r="239" spans="1:5" ht="23.25" customHeight="1">
      <c r="A239" s="161"/>
      <c r="B239" s="162"/>
      <c r="C239" s="157"/>
      <c r="D239" s="160"/>
      <c r="E239" s="157"/>
    </row>
    <row r="240" spans="1:5" ht="23.25" customHeight="1">
      <c r="A240" s="161"/>
      <c r="B240" s="162"/>
      <c r="C240" s="157"/>
      <c r="D240" s="160"/>
      <c r="E240" s="157"/>
    </row>
    <row r="241" spans="1:5" ht="23.25" customHeight="1">
      <c r="A241" s="161"/>
      <c r="B241" s="162"/>
      <c r="C241" s="157"/>
      <c r="D241" s="160"/>
      <c r="E241" s="157"/>
    </row>
    <row r="242" spans="1:5" ht="23.25" customHeight="1">
      <c r="A242" s="161"/>
      <c r="B242" s="162"/>
      <c r="C242" s="157"/>
      <c r="D242" s="160"/>
      <c r="E242" s="157"/>
    </row>
    <row r="243" spans="1:5" ht="23.25" customHeight="1">
      <c r="A243" s="161"/>
      <c r="B243" s="162"/>
      <c r="C243" s="157"/>
      <c r="D243" s="160"/>
      <c r="E243" s="157"/>
    </row>
    <row r="244" spans="1:5" ht="23.25" customHeight="1">
      <c r="A244" s="161"/>
      <c r="B244" s="162"/>
      <c r="C244" s="157"/>
      <c r="D244" s="160"/>
      <c r="E244" s="157"/>
    </row>
    <row r="245" spans="1:5" ht="23.25" customHeight="1">
      <c r="A245" s="161"/>
      <c r="B245" s="162"/>
      <c r="C245" s="157"/>
      <c r="D245" s="160"/>
      <c r="E245" s="157"/>
    </row>
    <row r="246" spans="1:5" ht="23.25" customHeight="1">
      <c r="A246" s="161"/>
      <c r="B246" s="162"/>
      <c r="C246" s="157"/>
      <c r="D246" s="160"/>
      <c r="E246" s="157"/>
    </row>
    <row r="247" spans="1:5" ht="23.25" customHeight="1" thickBot="1">
      <c r="A247" s="163"/>
      <c r="B247" s="164"/>
      <c r="C247" s="165"/>
      <c r="D247" s="166">
        <f>SUM(D231:D246)</f>
        <v>249.61</v>
      </c>
      <c r="E247" s="167">
        <f>SUM(E231:E246)</f>
        <v>249.61</v>
      </c>
    </row>
    <row r="248" spans="1:5" ht="23.25" customHeight="1" thickTop="1">
      <c r="A248" s="162"/>
      <c r="B248" s="162"/>
      <c r="C248" s="162"/>
      <c r="D248" s="168"/>
      <c r="E248" s="168"/>
    </row>
    <row r="249" spans="1:5" ht="23.25" customHeight="1">
      <c r="A249" s="170" t="s">
        <v>462</v>
      </c>
      <c r="B249" s="169"/>
      <c r="C249" s="7"/>
      <c r="D249" s="7"/>
      <c r="E249" s="7"/>
    </row>
    <row r="250" spans="1:5" ht="23.25" customHeight="1">
      <c r="A250" s="50"/>
      <c r="B250" s="7"/>
      <c r="C250" s="12"/>
      <c r="D250" s="7"/>
      <c r="E250" s="7"/>
    </row>
    <row r="251" spans="1:5" ht="23.25" customHeight="1">
      <c r="A251" s="50"/>
      <c r="B251" s="7"/>
      <c r="C251" s="12"/>
      <c r="D251" s="7"/>
      <c r="E251" s="7"/>
    </row>
    <row r="252" spans="1:5" ht="23.25" customHeight="1">
      <c r="A252" s="7"/>
      <c r="B252" s="7"/>
      <c r="C252" s="189"/>
      <c r="D252" s="228" t="s">
        <v>210</v>
      </c>
      <c r="E252" s="229"/>
    </row>
    <row r="253" spans="1:5" ht="23.25" customHeight="1">
      <c r="A253" s="7"/>
      <c r="B253" s="7"/>
      <c r="C253" s="9"/>
      <c r="D253" s="153" t="s">
        <v>212</v>
      </c>
      <c r="E253" s="17"/>
    </row>
    <row r="254" spans="1:5" ht="23.25" customHeight="1">
      <c r="A254" s="144"/>
      <c r="B254" s="144"/>
      <c r="C254" s="191" t="s">
        <v>213</v>
      </c>
      <c r="D254" s="192"/>
      <c r="E254" s="178"/>
    </row>
    <row r="255" spans="1:5" ht="23.25" customHeight="1">
      <c r="A255" s="162"/>
      <c r="B255" s="162"/>
      <c r="C255" s="190"/>
      <c r="D255" s="194" t="s">
        <v>214</v>
      </c>
      <c r="E255" s="195"/>
    </row>
    <row r="256" spans="1:5" ht="23.25" customHeight="1">
      <c r="A256" s="152"/>
      <c r="B256" s="152"/>
      <c r="C256" s="230"/>
      <c r="D256" s="230"/>
      <c r="E256" s="152"/>
    </row>
    <row r="257" spans="1:5" ht="23.25" customHeight="1">
      <c r="A257" s="7"/>
      <c r="B257" s="16"/>
      <c r="C257" s="16"/>
      <c r="D257" s="16" t="s">
        <v>218</v>
      </c>
      <c r="E257" s="16"/>
    </row>
    <row r="258" spans="1:5" ht="23.25" customHeight="1">
      <c r="A258" s="7"/>
      <c r="B258" s="16"/>
      <c r="C258" s="16"/>
      <c r="D258" s="16" t="s">
        <v>400</v>
      </c>
      <c r="E258" s="16"/>
    </row>
    <row r="259" spans="1:5" ht="23.25" customHeight="1">
      <c r="A259" s="225" t="s">
        <v>195</v>
      </c>
      <c r="B259" s="225"/>
      <c r="C259" s="225"/>
      <c r="D259" s="225"/>
      <c r="E259" s="225"/>
    </row>
    <row r="260" spans="1:5" ht="23.25" customHeight="1">
      <c r="A260" s="153" t="s">
        <v>196</v>
      </c>
      <c r="B260" s="2"/>
      <c r="C260" s="16"/>
      <c r="D260" s="16"/>
      <c r="E260" s="16"/>
    </row>
    <row r="261" spans="1:5" ht="23.25" customHeight="1">
      <c r="A261" s="226" t="s">
        <v>6</v>
      </c>
      <c r="B261" s="227"/>
      <c r="C261" s="154" t="s">
        <v>51</v>
      </c>
      <c r="D261" s="154" t="s">
        <v>52</v>
      </c>
      <c r="E261" s="154" t="s">
        <v>53</v>
      </c>
    </row>
    <row r="262" spans="1:5" ht="23.25" customHeight="1">
      <c r="A262" s="155"/>
      <c r="B262" s="58"/>
      <c r="C262" s="4"/>
      <c r="D262" s="58"/>
      <c r="E262" s="156"/>
    </row>
    <row r="263" spans="1:5" ht="23.25" customHeight="1">
      <c r="A263" s="9" t="s">
        <v>350</v>
      </c>
      <c r="B263" s="7"/>
      <c r="C263" s="196"/>
      <c r="D263" s="20">
        <v>16449.48</v>
      </c>
      <c r="E263" s="157"/>
    </row>
    <row r="264" spans="1:5" ht="23.25" customHeight="1">
      <c r="A264" s="9"/>
      <c r="B264" s="7" t="s">
        <v>236</v>
      </c>
      <c r="C264" s="196"/>
      <c r="D264" s="20"/>
      <c r="E264" s="37">
        <v>16449.48</v>
      </c>
    </row>
    <row r="265" spans="1:5" ht="23.25" customHeight="1">
      <c r="A265" s="9"/>
      <c r="B265" s="7"/>
      <c r="C265" s="11"/>
      <c r="D265" s="158"/>
      <c r="E265" s="159"/>
    </row>
    <row r="266" spans="1:5" ht="23.25" customHeight="1">
      <c r="A266" s="9"/>
      <c r="B266" s="7"/>
      <c r="C266" s="4"/>
      <c r="D266" s="158"/>
      <c r="E266" s="159"/>
    </row>
    <row r="267" spans="1:5" ht="23.25" customHeight="1">
      <c r="A267" s="9"/>
      <c r="B267" s="7"/>
      <c r="C267" s="4"/>
      <c r="D267" s="160"/>
      <c r="E267" s="159"/>
    </row>
    <row r="268" spans="1:5" ht="23.25" customHeight="1">
      <c r="A268" s="161"/>
      <c r="B268" s="162"/>
      <c r="C268" s="157"/>
      <c r="D268" s="160"/>
      <c r="E268" s="157"/>
    </row>
    <row r="269" spans="1:5" ht="23.25" customHeight="1">
      <c r="A269" s="161"/>
      <c r="B269" s="162"/>
      <c r="C269" s="157"/>
      <c r="D269" s="160"/>
      <c r="E269" s="157"/>
    </row>
    <row r="270" spans="1:5" ht="23.25" customHeight="1">
      <c r="A270" s="161"/>
      <c r="B270" s="162"/>
      <c r="C270" s="157"/>
      <c r="D270" s="160"/>
      <c r="E270" s="157"/>
    </row>
    <row r="271" spans="1:5" ht="23.25" customHeight="1">
      <c r="A271" s="161"/>
      <c r="B271" s="162"/>
      <c r="C271" s="157"/>
      <c r="D271" s="160"/>
      <c r="E271" s="157"/>
    </row>
    <row r="272" spans="1:5" ht="23.25" customHeight="1">
      <c r="A272" s="161"/>
      <c r="B272" s="162"/>
      <c r="C272" s="157"/>
      <c r="D272" s="160"/>
      <c r="E272" s="157"/>
    </row>
    <row r="273" spans="1:5" ht="23.25" customHeight="1">
      <c r="A273" s="161"/>
      <c r="B273" s="162"/>
      <c r="C273" s="157"/>
      <c r="D273" s="160"/>
      <c r="E273" s="157"/>
    </row>
    <row r="274" spans="1:5" ht="23.25" customHeight="1">
      <c r="A274" s="161"/>
      <c r="B274" s="162"/>
      <c r="C274" s="157"/>
      <c r="D274" s="160"/>
      <c r="E274" s="157"/>
    </row>
    <row r="275" spans="1:5" ht="23.25" customHeight="1">
      <c r="A275" s="161"/>
      <c r="B275" s="162"/>
      <c r="C275" s="157"/>
      <c r="D275" s="160"/>
      <c r="E275" s="157"/>
    </row>
    <row r="276" spans="1:5" ht="23.25" customHeight="1">
      <c r="A276" s="161"/>
      <c r="B276" s="162"/>
      <c r="C276" s="157"/>
      <c r="D276" s="160"/>
      <c r="E276" s="157"/>
    </row>
    <row r="277" spans="1:5" ht="23.25" customHeight="1">
      <c r="A277" s="161"/>
      <c r="B277" s="162"/>
      <c r="C277" s="157"/>
      <c r="D277" s="160"/>
      <c r="E277" s="157"/>
    </row>
    <row r="278" spans="1:5" ht="23.25" customHeight="1">
      <c r="A278" s="161"/>
      <c r="B278" s="162"/>
      <c r="C278" s="157"/>
      <c r="D278" s="160"/>
      <c r="E278" s="157"/>
    </row>
    <row r="279" spans="1:5" ht="23.25" customHeight="1" thickBot="1">
      <c r="A279" s="163"/>
      <c r="B279" s="164"/>
      <c r="C279" s="165"/>
      <c r="D279" s="166">
        <f>SUM(D263:D278)</f>
        <v>16449.48</v>
      </c>
      <c r="E279" s="167">
        <f>SUM(E263:E278)</f>
        <v>16449.48</v>
      </c>
    </row>
    <row r="280" spans="1:5" ht="23.25" customHeight="1" thickTop="1">
      <c r="A280" s="162"/>
      <c r="B280" s="162"/>
      <c r="C280" s="162"/>
      <c r="D280" s="168"/>
      <c r="E280" s="168"/>
    </row>
    <row r="281" spans="1:5" ht="23.25" customHeight="1">
      <c r="A281" s="170" t="s">
        <v>351</v>
      </c>
      <c r="B281" s="169"/>
      <c r="C281" s="7"/>
      <c r="D281" s="7"/>
      <c r="E281" s="7"/>
    </row>
    <row r="282" spans="1:5" ht="23.25" customHeight="1">
      <c r="A282" s="50"/>
      <c r="B282" s="7"/>
      <c r="C282" s="12"/>
      <c r="D282" s="7"/>
      <c r="E282" s="7"/>
    </row>
    <row r="283" spans="1:5" ht="23.25" customHeight="1">
      <c r="A283" s="50"/>
      <c r="B283" s="7"/>
      <c r="C283" s="12"/>
      <c r="D283" s="7"/>
      <c r="E283" s="7"/>
    </row>
    <row r="284" spans="1:5" ht="23.25" customHeight="1">
      <c r="A284" s="7"/>
      <c r="B284" s="7"/>
      <c r="C284" s="189"/>
      <c r="D284" s="228" t="s">
        <v>210</v>
      </c>
      <c r="E284" s="229"/>
    </row>
    <row r="285" spans="1:5" ht="23.25" customHeight="1">
      <c r="A285" s="7"/>
      <c r="B285" s="7"/>
      <c r="C285" s="9"/>
      <c r="D285" s="153" t="s">
        <v>212</v>
      </c>
      <c r="E285" s="17"/>
    </row>
    <row r="286" spans="1:5" ht="23.25" customHeight="1">
      <c r="A286" s="144"/>
      <c r="B286" s="144"/>
      <c r="C286" s="191" t="s">
        <v>213</v>
      </c>
      <c r="D286" s="192"/>
      <c r="E286" s="178"/>
    </row>
    <row r="287" spans="1:5" ht="23.25" customHeight="1">
      <c r="A287" s="162"/>
      <c r="B287" s="162"/>
      <c r="C287" s="190"/>
      <c r="D287" s="194" t="s">
        <v>214</v>
      </c>
      <c r="E287" s="195"/>
    </row>
    <row r="288" spans="1:5" ht="23.25" customHeight="1">
      <c r="A288" s="152"/>
      <c r="B288" s="152"/>
      <c r="C288" s="230"/>
      <c r="D288" s="230"/>
      <c r="E288" s="152"/>
    </row>
    <row r="289" spans="1:5" ht="23.25" customHeight="1">
      <c r="A289" s="7"/>
      <c r="B289" s="16"/>
      <c r="C289" s="16"/>
      <c r="D289" s="16" t="s">
        <v>218</v>
      </c>
      <c r="E289" s="16"/>
    </row>
    <row r="290" spans="1:5" ht="23.25" customHeight="1">
      <c r="A290" s="7"/>
      <c r="B290" s="16"/>
      <c r="C290" s="16"/>
      <c r="D290" s="16" t="s">
        <v>308</v>
      </c>
      <c r="E290" s="16"/>
    </row>
    <row r="291" spans="1:5" ht="23.25" customHeight="1">
      <c r="A291" s="225" t="s">
        <v>195</v>
      </c>
      <c r="B291" s="225"/>
      <c r="C291" s="225"/>
      <c r="D291" s="225"/>
      <c r="E291" s="225"/>
    </row>
    <row r="292" spans="1:5" ht="23.25" customHeight="1">
      <c r="A292" s="153" t="s">
        <v>196</v>
      </c>
      <c r="B292" s="2"/>
      <c r="C292" s="16"/>
      <c r="D292" s="16"/>
      <c r="E292" s="16"/>
    </row>
    <row r="293" spans="1:5" ht="23.25" customHeight="1">
      <c r="A293" s="226" t="s">
        <v>6</v>
      </c>
      <c r="B293" s="227"/>
      <c r="C293" s="154" t="s">
        <v>51</v>
      </c>
      <c r="D293" s="154" t="s">
        <v>52</v>
      </c>
      <c r="E293" s="154" t="s">
        <v>53</v>
      </c>
    </row>
    <row r="294" spans="1:5" ht="23.25" customHeight="1">
      <c r="A294" s="155"/>
      <c r="B294" s="58"/>
      <c r="C294" s="4"/>
      <c r="D294" s="58"/>
      <c r="E294" s="156"/>
    </row>
    <row r="295" spans="1:5" ht="23.25" customHeight="1">
      <c r="A295" s="9" t="s">
        <v>352</v>
      </c>
      <c r="B295" s="7"/>
      <c r="C295" s="196" t="s">
        <v>57</v>
      </c>
      <c r="D295" s="20">
        <v>3750</v>
      </c>
      <c r="E295" s="157"/>
    </row>
    <row r="296" spans="1:5" ht="23.25" customHeight="1">
      <c r="A296" s="9"/>
      <c r="B296" s="7" t="s">
        <v>137</v>
      </c>
      <c r="C296" s="11">
        <v>903</v>
      </c>
      <c r="D296" s="158"/>
      <c r="E296" s="5">
        <v>3750</v>
      </c>
    </row>
    <row r="297" spans="1:5" ht="23.25" customHeight="1">
      <c r="A297" s="9"/>
      <c r="B297" s="7"/>
      <c r="C297" s="11"/>
      <c r="D297" s="158"/>
      <c r="E297" s="159"/>
    </row>
    <row r="298" spans="1:5" ht="23.25" customHeight="1">
      <c r="A298" s="9"/>
      <c r="B298" s="7"/>
      <c r="C298" s="4"/>
      <c r="D298" s="158"/>
      <c r="E298" s="159"/>
    </row>
    <row r="299" spans="1:5" ht="23.25" customHeight="1">
      <c r="A299" s="9"/>
      <c r="B299" s="7"/>
      <c r="C299" s="4"/>
      <c r="D299" s="160"/>
      <c r="E299" s="159"/>
    </row>
    <row r="300" spans="1:5" ht="23.25" customHeight="1">
      <c r="A300" s="161"/>
      <c r="B300" s="162"/>
      <c r="C300" s="157"/>
      <c r="D300" s="160"/>
      <c r="E300" s="157"/>
    </row>
    <row r="301" spans="1:5" ht="23.25" customHeight="1">
      <c r="A301" s="161"/>
      <c r="B301" s="162"/>
      <c r="C301" s="157"/>
      <c r="D301" s="160"/>
      <c r="E301" s="157"/>
    </row>
    <row r="302" spans="1:5" ht="23.25" customHeight="1">
      <c r="A302" s="161"/>
      <c r="B302" s="162"/>
      <c r="C302" s="157"/>
      <c r="D302" s="160"/>
      <c r="E302" s="157"/>
    </row>
    <row r="303" spans="1:5" ht="23.25" customHeight="1">
      <c r="A303" s="161"/>
      <c r="B303" s="162"/>
      <c r="C303" s="157"/>
      <c r="D303" s="160"/>
      <c r="E303" s="157"/>
    </row>
    <row r="304" spans="1:5" ht="23.25" customHeight="1">
      <c r="A304" s="161"/>
      <c r="B304" s="162"/>
      <c r="C304" s="157"/>
      <c r="D304" s="160"/>
      <c r="E304" s="157"/>
    </row>
    <row r="305" spans="1:5" ht="23.25" customHeight="1">
      <c r="A305" s="161"/>
      <c r="B305" s="162"/>
      <c r="C305" s="157"/>
      <c r="D305" s="160"/>
      <c r="E305" s="157"/>
    </row>
    <row r="306" spans="1:5" ht="23.25" customHeight="1">
      <c r="A306" s="161"/>
      <c r="B306" s="162"/>
      <c r="C306" s="157"/>
      <c r="D306" s="160"/>
      <c r="E306" s="157"/>
    </row>
    <row r="307" spans="1:5" ht="23.25" customHeight="1">
      <c r="A307" s="161"/>
      <c r="B307" s="162"/>
      <c r="C307" s="157"/>
      <c r="D307" s="160"/>
      <c r="E307" s="157"/>
    </row>
    <row r="308" spans="1:5" ht="23.25" customHeight="1">
      <c r="A308" s="161"/>
      <c r="B308" s="162"/>
      <c r="C308" s="157"/>
      <c r="D308" s="160"/>
      <c r="E308" s="157"/>
    </row>
    <row r="309" spans="1:5" ht="23.25" customHeight="1">
      <c r="A309" s="161"/>
      <c r="B309" s="162"/>
      <c r="C309" s="157"/>
      <c r="D309" s="160"/>
      <c r="E309" s="157"/>
    </row>
    <row r="310" spans="1:5" ht="23.25" customHeight="1">
      <c r="A310" s="161"/>
      <c r="B310" s="162"/>
      <c r="C310" s="157"/>
      <c r="D310" s="160"/>
      <c r="E310" s="157"/>
    </row>
    <row r="311" spans="1:5" ht="23.25" customHeight="1" thickBot="1">
      <c r="A311" s="163"/>
      <c r="B311" s="164"/>
      <c r="C311" s="165"/>
      <c r="D311" s="166">
        <f>SUM(D295:D310)</f>
        <v>3750</v>
      </c>
      <c r="E311" s="167">
        <f>SUM(E295:E310)</f>
        <v>3750</v>
      </c>
    </row>
    <row r="312" spans="1:5" ht="23.25" customHeight="1" thickTop="1">
      <c r="A312" s="162"/>
      <c r="B312" s="162"/>
      <c r="C312" s="162"/>
      <c r="D312" s="168"/>
      <c r="E312" s="168"/>
    </row>
    <row r="313" spans="1:5" ht="23.25" customHeight="1">
      <c r="A313" s="170" t="s">
        <v>353</v>
      </c>
      <c r="B313" s="169"/>
      <c r="C313" s="7"/>
      <c r="D313" s="7"/>
      <c r="E313" s="7"/>
    </row>
    <row r="314" spans="1:5" ht="23.25" customHeight="1">
      <c r="A314" s="50"/>
      <c r="B314" s="7"/>
      <c r="C314" s="12"/>
      <c r="D314" s="7"/>
      <c r="E314" s="7"/>
    </row>
    <row r="315" spans="1:5" ht="23.25" customHeight="1">
      <c r="A315" s="50"/>
      <c r="B315" s="7"/>
      <c r="C315" s="12"/>
      <c r="D315" s="7"/>
      <c r="E315" s="7"/>
    </row>
    <row r="316" spans="1:5" ht="23.25" customHeight="1">
      <c r="A316" s="7"/>
      <c r="B316" s="7"/>
      <c r="C316" s="189"/>
      <c r="D316" s="228" t="s">
        <v>210</v>
      </c>
      <c r="E316" s="229"/>
    </row>
    <row r="317" spans="1:5" ht="23.25" customHeight="1">
      <c r="A317" s="7"/>
      <c r="B317" s="7"/>
      <c r="C317" s="9"/>
      <c r="D317" s="153" t="s">
        <v>212</v>
      </c>
      <c r="E317" s="17"/>
    </row>
    <row r="318" spans="1:5" ht="23.25" customHeight="1">
      <c r="A318" s="144"/>
      <c r="B318" s="144"/>
      <c r="C318" s="191" t="s">
        <v>213</v>
      </c>
      <c r="D318" s="192"/>
      <c r="E318" s="178"/>
    </row>
    <row r="319" spans="1:5" ht="23.25" customHeight="1">
      <c r="A319" s="162"/>
      <c r="B319" s="162"/>
      <c r="C319" s="190"/>
      <c r="D319" s="194" t="s">
        <v>214</v>
      </c>
      <c r="E319" s="195"/>
    </row>
    <row r="320" spans="1:5" ht="23.25" customHeight="1">
      <c r="A320" s="152"/>
      <c r="B320" s="152"/>
      <c r="C320" s="230"/>
      <c r="D320" s="230"/>
      <c r="E320" s="152"/>
    </row>
    <row r="321" spans="1:5" ht="23.25" customHeight="1">
      <c r="A321" s="7"/>
      <c r="B321" s="16"/>
      <c r="C321" s="16"/>
      <c r="D321" s="16" t="s">
        <v>218</v>
      </c>
      <c r="E321" s="16"/>
    </row>
    <row r="322" spans="1:5" ht="23.25" customHeight="1">
      <c r="A322" s="7"/>
      <c r="B322" s="16"/>
      <c r="C322" s="16"/>
      <c r="D322" s="16" t="s">
        <v>308</v>
      </c>
      <c r="E322" s="16"/>
    </row>
    <row r="323" spans="1:5" ht="23.25" customHeight="1">
      <c r="A323" s="225" t="s">
        <v>195</v>
      </c>
      <c r="B323" s="225"/>
      <c r="C323" s="225"/>
      <c r="D323" s="225"/>
      <c r="E323" s="225"/>
    </row>
    <row r="324" spans="1:5" ht="23.25" customHeight="1">
      <c r="A324" s="153" t="s">
        <v>196</v>
      </c>
      <c r="B324" s="2"/>
      <c r="C324" s="16"/>
      <c r="D324" s="16"/>
      <c r="E324" s="16"/>
    </row>
    <row r="325" spans="1:5" ht="23.25" customHeight="1">
      <c r="A325" s="226" t="s">
        <v>6</v>
      </c>
      <c r="B325" s="227"/>
      <c r="C325" s="154" t="s">
        <v>51</v>
      </c>
      <c r="D325" s="154" t="s">
        <v>52</v>
      </c>
      <c r="E325" s="154" t="s">
        <v>53</v>
      </c>
    </row>
    <row r="326" spans="1:5" ht="23.25" customHeight="1">
      <c r="A326" s="155"/>
      <c r="B326" s="58"/>
      <c r="C326" s="4"/>
      <c r="D326" s="58"/>
      <c r="E326" s="156"/>
    </row>
    <row r="327" spans="1:5" ht="23.25" customHeight="1">
      <c r="A327" s="9" t="s">
        <v>19</v>
      </c>
      <c r="B327" s="7"/>
      <c r="C327" s="196" t="s">
        <v>354</v>
      </c>
      <c r="D327" s="20">
        <f>4750+3150</f>
        <v>7900</v>
      </c>
      <c r="E327" s="157"/>
    </row>
    <row r="328" spans="1:5" ht="23.25" customHeight="1">
      <c r="A328" s="9"/>
      <c r="B328" s="7" t="s">
        <v>137</v>
      </c>
      <c r="C328" s="11">
        <v>903</v>
      </c>
      <c r="D328" s="158"/>
      <c r="E328" s="5">
        <v>7900</v>
      </c>
    </row>
    <row r="329" spans="1:5" ht="23.25" customHeight="1">
      <c r="A329" s="9"/>
      <c r="B329" s="7"/>
      <c r="C329" s="11"/>
      <c r="D329" s="158"/>
      <c r="E329" s="159"/>
    </row>
    <row r="330" spans="1:5" ht="23.25" customHeight="1">
      <c r="A330" s="9"/>
      <c r="B330" s="7"/>
      <c r="C330" s="4"/>
      <c r="D330" s="158"/>
      <c r="E330" s="159"/>
    </row>
    <row r="331" spans="1:5" ht="23.25" customHeight="1">
      <c r="A331" s="9"/>
      <c r="B331" s="7"/>
      <c r="C331" s="4"/>
      <c r="D331" s="160"/>
      <c r="E331" s="159"/>
    </row>
    <row r="332" spans="1:5" ht="23.25" customHeight="1">
      <c r="A332" s="161"/>
      <c r="B332" s="162"/>
      <c r="C332" s="157"/>
      <c r="D332" s="160"/>
      <c r="E332" s="157"/>
    </row>
    <row r="333" spans="1:5" ht="23.25" customHeight="1">
      <c r="A333" s="161"/>
      <c r="B333" s="162"/>
      <c r="C333" s="157"/>
      <c r="D333" s="160"/>
      <c r="E333" s="157"/>
    </row>
    <row r="334" spans="1:5" ht="23.25" customHeight="1">
      <c r="A334" s="161"/>
      <c r="B334" s="162"/>
      <c r="C334" s="157"/>
      <c r="D334" s="160"/>
      <c r="E334" s="157"/>
    </row>
    <row r="335" spans="1:5" ht="23.25" customHeight="1">
      <c r="A335" s="161"/>
      <c r="B335" s="162"/>
      <c r="C335" s="157"/>
      <c r="D335" s="160"/>
      <c r="E335" s="157"/>
    </row>
    <row r="336" spans="1:5" ht="23.25" customHeight="1">
      <c r="A336" s="161"/>
      <c r="B336" s="162"/>
      <c r="C336" s="157"/>
      <c r="D336" s="160"/>
      <c r="E336" s="157"/>
    </row>
    <row r="337" spans="1:5" ht="23.25" customHeight="1">
      <c r="A337" s="161"/>
      <c r="B337" s="162"/>
      <c r="C337" s="157"/>
      <c r="D337" s="160"/>
      <c r="E337" s="157"/>
    </row>
    <row r="338" spans="1:5" ht="23.25" customHeight="1">
      <c r="A338" s="161"/>
      <c r="B338" s="162"/>
      <c r="C338" s="157"/>
      <c r="D338" s="160"/>
      <c r="E338" s="157"/>
    </row>
    <row r="339" spans="1:5" ht="23.25" customHeight="1">
      <c r="A339" s="161"/>
      <c r="B339" s="162"/>
      <c r="C339" s="157"/>
      <c r="D339" s="160"/>
      <c r="E339" s="157"/>
    </row>
    <row r="340" spans="1:5" ht="23.25" customHeight="1">
      <c r="A340" s="161"/>
      <c r="B340" s="162"/>
      <c r="C340" s="157"/>
      <c r="D340" s="160"/>
      <c r="E340" s="157"/>
    </row>
    <row r="341" spans="1:5" ht="23.25" customHeight="1">
      <c r="A341" s="161"/>
      <c r="B341" s="162"/>
      <c r="C341" s="157"/>
      <c r="D341" s="160"/>
      <c r="E341" s="157"/>
    </row>
    <row r="342" spans="1:5" ht="23.25" customHeight="1">
      <c r="A342" s="161"/>
      <c r="B342" s="162"/>
      <c r="C342" s="157"/>
      <c r="D342" s="160"/>
      <c r="E342" s="157"/>
    </row>
    <row r="343" spans="1:5" ht="23.25" customHeight="1" thickBot="1">
      <c r="A343" s="163"/>
      <c r="B343" s="164"/>
      <c r="C343" s="165"/>
      <c r="D343" s="166">
        <f>SUM(D327:D342)</f>
        <v>7900</v>
      </c>
      <c r="E343" s="167">
        <f>SUM(E327:E342)</f>
        <v>7900</v>
      </c>
    </row>
    <row r="344" spans="1:5" ht="23.25" customHeight="1" thickTop="1">
      <c r="A344" s="162"/>
      <c r="B344" s="162"/>
      <c r="C344" s="162"/>
      <c r="D344" s="168"/>
      <c r="E344" s="168"/>
    </row>
    <row r="345" spans="1:5" ht="23.25" customHeight="1">
      <c r="A345" s="170" t="s">
        <v>355</v>
      </c>
      <c r="B345" s="169"/>
      <c r="C345" s="7"/>
      <c r="D345" s="7"/>
      <c r="E345" s="7"/>
    </row>
    <row r="346" spans="1:5" ht="23.25" customHeight="1">
      <c r="A346" s="50"/>
      <c r="B346" s="7"/>
      <c r="C346" s="12"/>
      <c r="D346" s="7"/>
      <c r="E346" s="7"/>
    </row>
    <row r="347" spans="1:5" ht="23.25" customHeight="1">
      <c r="A347" s="50"/>
      <c r="B347" s="7"/>
      <c r="C347" s="12"/>
      <c r="D347" s="7"/>
      <c r="E347" s="7"/>
    </row>
    <row r="348" spans="1:5" ht="23.25" customHeight="1">
      <c r="A348" s="7"/>
      <c r="B348" s="7"/>
      <c r="C348" s="189"/>
      <c r="D348" s="228" t="s">
        <v>210</v>
      </c>
      <c r="E348" s="229"/>
    </row>
    <row r="349" spans="1:5" ht="23.25" customHeight="1">
      <c r="A349" s="7"/>
      <c r="B349" s="7"/>
      <c r="C349" s="9"/>
      <c r="D349" s="153" t="s">
        <v>212</v>
      </c>
      <c r="E349" s="17"/>
    </row>
    <row r="350" spans="1:5" ht="23.25" customHeight="1">
      <c r="A350" s="144"/>
      <c r="B350" s="144"/>
      <c r="C350" s="191" t="s">
        <v>213</v>
      </c>
      <c r="D350" s="192"/>
      <c r="E350" s="178"/>
    </row>
    <row r="351" spans="1:5" ht="23.25" customHeight="1">
      <c r="A351" s="162"/>
      <c r="B351" s="162"/>
      <c r="C351" s="190"/>
      <c r="D351" s="194" t="s">
        <v>214</v>
      </c>
      <c r="E351" s="195"/>
    </row>
    <row r="352" spans="1:5" ht="23.25" customHeight="1">
      <c r="A352" s="152"/>
      <c r="B352" s="152"/>
      <c r="C352" s="230"/>
      <c r="D352" s="230"/>
      <c r="E352" s="152"/>
    </row>
    <row r="353" spans="1:5" ht="23.25" customHeight="1">
      <c r="A353" s="7"/>
      <c r="B353" s="16"/>
      <c r="C353" s="16"/>
      <c r="D353" s="16" t="s">
        <v>218</v>
      </c>
      <c r="E353" s="16"/>
    </row>
    <row r="354" spans="1:5" ht="23.25" customHeight="1">
      <c r="A354" s="7"/>
      <c r="B354" s="16"/>
      <c r="C354" s="16"/>
      <c r="D354" s="16" t="s">
        <v>400</v>
      </c>
      <c r="E354" s="16"/>
    </row>
    <row r="355" spans="1:5" ht="23.25" customHeight="1">
      <c r="A355" s="225" t="s">
        <v>195</v>
      </c>
      <c r="B355" s="225"/>
      <c r="C355" s="225"/>
      <c r="D355" s="225"/>
      <c r="E355" s="225"/>
    </row>
    <row r="356" spans="1:5" ht="23.25" customHeight="1">
      <c r="A356" s="153" t="s">
        <v>196</v>
      </c>
      <c r="B356" s="2"/>
      <c r="C356" s="16"/>
      <c r="D356" s="16"/>
      <c r="E356" s="16"/>
    </row>
    <row r="357" spans="1:5" ht="23.25" customHeight="1">
      <c r="A357" s="226" t="s">
        <v>6</v>
      </c>
      <c r="B357" s="227"/>
      <c r="C357" s="154" t="s">
        <v>51</v>
      </c>
      <c r="D357" s="154" t="s">
        <v>52</v>
      </c>
      <c r="E357" s="154" t="s">
        <v>53</v>
      </c>
    </row>
    <row r="358" spans="1:5" ht="23.25" customHeight="1">
      <c r="A358" s="155"/>
      <c r="B358" s="58"/>
      <c r="C358" s="4"/>
      <c r="D358" s="58"/>
      <c r="E358" s="156"/>
    </row>
    <row r="359" spans="1:5" ht="23.25" customHeight="1">
      <c r="A359" s="9" t="s">
        <v>144</v>
      </c>
      <c r="B359" s="7"/>
      <c r="C359" s="196"/>
      <c r="D359" s="20">
        <v>328985.82</v>
      </c>
      <c r="E359" s="157"/>
    </row>
    <row r="360" spans="1:5" ht="23.25" customHeight="1">
      <c r="A360" s="9"/>
      <c r="B360" s="7" t="s">
        <v>19</v>
      </c>
      <c r="C360" s="11">
        <v>700</v>
      </c>
      <c r="D360" s="158"/>
      <c r="E360" s="5">
        <v>328985.82</v>
      </c>
    </row>
    <row r="361" spans="1:5" ht="23.25" customHeight="1">
      <c r="A361" s="9"/>
      <c r="B361" s="7"/>
      <c r="C361" s="11"/>
      <c r="D361" s="158"/>
      <c r="E361" s="159"/>
    </row>
    <row r="362" spans="1:5" ht="23.25" customHeight="1">
      <c r="A362" s="9"/>
      <c r="B362" s="7"/>
      <c r="C362" s="4"/>
      <c r="D362" s="158"/>
      <c r="E362" s="159"/>
    </row>
    <row r="363" spans="1:5" ht="23.25" customHeight="1">
      <c r="A363" s="9"/>
      <c r="B363" s="7"/>
      <c r="C363" s="4"/>
      <c r="D363" s="160"/>
      <c r="E363" s="159"/>
    </row>
    <row r="364" spans="1:5" ht="23.25" customHeight="1">
      <c r="A364" s="161"/>
      <c r="B364" s="162"/>
      <c r="C364" s="157"/>
      <c r="D364" s="160"/>
      <c r="E364" s="157"/>
    </row>
    <row r="365" spans="1:5" ht="23.25" customHeight="1">
      <c r="A365" s="161"/>
      <c r="B365" s="162"/>
      <c r="C365" s="157"/>
      <c r="D365" s="160"/>
      <c r="E365" s="157"/>
    </row>
    <row r="366" spans="1:5" ht="23.25" customHeight="1">
      <c r="A366" s="161"/>
      <c r="B366" s="162"/>
      <c r="C366" s="157"/>
      <c r="D366" s="160"/>
      <c r="E366" s="157"/>
    </row>
    <row r="367" spans="1:5" ht="23.25" customHeight="1">
      <c r="A367" s="161"/>
      <c r="B367" s="162"/>
      <c r="C367" s="157"/>
      <c r="D367" s="160"/>
      <c r="E367" s="157"/>
    </row>
    <row r="368" spans="1:5" ht="23.25" customHeight="1">
      <c r="A368" s="161"/>
      <c r="B368" s="162"/>
      <c r="C368" s="157"/>
      <c r="D368" s="160"/>
      <c r="E368" s="157"/>
    </row>
    <row r="369" spans="1:5" ht="23.25" customHeight="1">
      <c r="A369" s="161"/>
      <c r="B369" s="162"/>
      <c r="C369" s="157"/>
      <c r="D369" s="160"/>
      <c r="E369" s="157"/>
    </row>
    <row r="370" spans="1:5" ht="23.25" customHeight="1">
      <c r="A370" s="161"/>
      <c r="B370" s="162"/>
      <c r="C370" s="157"/>
      <c r="D370" s="160"/>
      <c r="E370" s="157"/>
    </row>
    <row r="371" spans="1:5" ht="23.25" customHeight="1">
      <c r="A371" s="161"/>
      <c r="B371" s="162"/>
      <c r="C371" s="157"/>
      <c r="D371" s="160"/>
      <c r="E371" s="157"/>
    </row>
    <row r="372" spans="1:5" ht="23.25" customHeight="1">
      <c r="A372" s="161"/>
      <c r="B372" s="162"/>
      <c r="C372" s="157"/>
      <c r="D372" s="160"/>
      <c r="E372" s="157"/>
    </row>
    <row r="373" spans="1:5" ht="23.25" customHeight="1">
      <c r="A373" s="161"/>
      <c r="B373" s="162"/>
      <c r="C373" s="157"/>
      <c r="D373" s="160"/>
      <c r="E373" s="157"/>
    </row>
    <row r="374" spans="1:5" ht="23.25" customHeight="1">
      <c r="A374" s="161"/>
      <c r="B374" s="162"/>
      <c r="C374" s="157"/>
      <c r="D374" s="160"/>
      <c r="E374" s="157"/>
    </row>
    <row r="375" spans="1:5" ht="23.25" customHeight="1" thickBot="1">
      <c r="A375" s="163"/>
      <c r="B375" s="164"/>
      <c r="C375" s="165"/>
      <c r="D375" s="166">
        <f>SUM(D359:D374)</f>
        <v>328985.82</v>
      </c>
      <c r="E375" s="167">
        <f>SUM(E359:E374)</f>
        <v>328985.82</v>
      </c>
    </row>
    <row r="376" spans="1:5" ht="23.25" customHeight="1" thickTop="1">
      <c r="A376" s="162"/>
      <c r="B376" s="162"/>
      <c r="C376" s="162"/>
      <c r="D376" s="168"/>
      <c r="E376" s="168"/>
    </row>
    <row r="377" spans="1:5" ht="23.25" customHeight="1">
      <c r="A377" s="170" t="s">
        <v>356</v>
      </c>
      <c r="B377" s="169"/>
      <c r="C377" s="7"/>
      <c r="D377" s="7"/>
      <c r="E377" s="7"/>
    </row>
    <row r="378" spans="1:5" ht="23.25" customHeight="1">
      <c r="A378" s="50"/>
      <c r="B378" s="7"/>
      <c r="C378" s="12"/>
      <c r="D378" s="7"/>
      <c r="E378" s="7"/>
    </row>
    <row r="379" spans="1:5" ht="23.25" customHeight="1">
      <c r="A379" s="50"/>
      <c r="B379" s="7"/>
      <c r="C379" s="12"/>
      <c r="D379" s="7"/>
      <c r="E379" s="7"/>
    </row>
    <row r="380" spans="1:5" ht="23.25" customHeight="1">
      <c r="A380" s="7"/>
      <c r="B380" s="7"/>
      <c r="C380" s="189"/>
      <c r="D380" s="228" t="s">
        <v>210</v>
      </c>
      <c r="E380" s="229"/>
    </row>
    <row r="381" spans="1:5" ht="23.25" customHeight="1">
      <c r="A381" s="7"/>
      <c r="B381" s="7"/>
      <c r="C381" s="9"/>
      <c r="D381" s="153" t="s">
        <v>212</v>
      </c>
      <c r="E381" s="17"/>
    </row>
    <row r="382" spans="1:5" ht="23.25" customHeight="1">
      <c r="A382" s="144"/>
      <c r="B382" s="144"/>
      <c r="C382" s="191" t="s">
        <v>213</v>
      </c>
      <c r="D382" s="192"/>
      <c r="E382" s="178"/>
    </row>
    <row r="383" spans="1:5" ht="23.25" customHeight="1">
      <c r="A383" s="162"/>
      <c r="B383" s="162"/>
      <c r="C383" s="190"/>
      <c r="D383" s="194" t="s">
        <v>214</v>
      </c>
      <c r="E383" s="195"/>
    </row>
    <row r="384" spans="1:5" ht="23.25" customHeight="1">
      <c r="A384" s="152"/>
      <c r="B384" s="152"/>
      <c r="C384" s="230"/>
      <c r="D384" s="230"/>
      <c r="E384" s="152"/>
    </row>
    <row r="385" spans="1:5" ht="23.25" customHeight="1">
      <c r="A385" s="7"/>
      <c r="B385" s="16"/>
      <c r="C385" s="16"/>
      <c r="D385" s="16" t="s">
        <v>218</v>
      </c>
      <c r="E385" s="16"/>
    </row>
    <row r="386" spans="1:5" ht="23.25" customHeight="1">
      <c r="A386" s="7"/>
      <c r="B386" s="16"/>
      <c r="C386" s="16"/>
      <c r="D386" s="16" t="s">
        <v>400</v>
      </c>
      <c r="E386" s="16"/>
    </row>
    <row r="387" spans="1:5" ht="23.25" customHeight="1">
      <c r="A387" s="225" t="s">
        <v>195</v>
      </c>
      <c r="B387" s="225"/>
      <c r="C387" s="225"/>
      <c r="D387" s="225"/>
      <c r="E387" s="225"/>
    </row>
    <row r="388" spans="1:5" ht="23.25" customHeight="1">
      <c r="A388" s="153" t="s">
        <v>196</v>
      </c>
      <c r="B388" s="2"/>
      <c r="C388" s="16"/>
      <c r="D388" s="16"/>
      <c r="E388" s="16"/>
    </row>
    <row r="389" spans="1:5" ht="23.25" customHeight="1">
      <c r="A389" s="226" t="s">
        <v>6</v>
      </c>
      <c r="B389" s="227"/>
      <c r="C389" s="154" t="s">
        <v>51</v>
      </c>
      <c r="D389" s="154" t="s">
        <v>52</v>
      </c>
      <c r="E389" s="154" t="s">
        <v>53</v>
      </c>
    </row>
    <row r="390" spans="1:5" ht="23.25" customHeight="1">
      <c r="A390" s="155"/>
      <c r="B390" s="58"/>
      <c r="C390" s="4"/>
      <c r="D390" s="58"/>
      <c r="E390" s="156"/>
    </row>
    <row r="391" spans="1:5" ht="23.25" customHeight="1">
      <c r="A391" s="9" t="s">
        <v>357</v>
      </c>
      <c r="B391" s="7"/>
      <c r="C391" s="196"/>
      <c r="D391" s="20">
        <v>17727</v>
      </c>
      <c r="E391" s="157"/>
    </row>
    <row r="392" spans="1:5" ht="23.25" customHeight="1">
      <c r="A392" s="9"/>
      <c r="B392" s="7" t="s">
        <v>19</v>
      </c>
      <c r="C392" s="11">
        <v>700</v>
      </c>
      <c r="D392" s="158"/>
      <c r="E392" s="5">
        <v>17727</v>
      </c>
    </row>
    <row r="393" spans="1:5" ht="23.25" customHeight="1">
      <c r="A393" s="9"/>
      <c r="B393" s="7"/>
      <c r="C393" s="11"/>
      <c r="D393" s="158"/>
      <c r="E393" s="159"/>
    </row>
    <row r="394" spans="1:5" ht="23.25" customHeight="1">
      <c r="A394" s="9"/>
      <c r="B394" s="7"/>
      <c r="C394" s="4"/>
      <c r="D394" s="158"/>
      <c r="E394" s="159"/>
    </row>
    <row r="395" spans="1:5" ht="23.25" customHeight="1">
      <c r="A395" s="9"/>
      <c r="B395" s="7"/>
      <c r="C395" s="4"/>
      <c r="D395" s="160"/>
      <c r="E395" s="159"/>
    </row>
    <row r="396" spans="1:5" ht="23.25" customHeight="1">
      <c r="A396" s="161"/>
      <c r="B396" s="162"/>
      <c r="C396" s="157"/>
      <c r="D396" s="160"/>
      <c r="E396" s="157"/>
    </row>
    <row r="397" spans="1:5" ht="23.25" customHeight="1">
      <c r="A397" s="161"/>
      <c r="B397" s="162"/>
      <c r="C397" s="157"/>
      <c r="D397" s="160"/>
      <c r="E397" s="157"/>
    </row>
    <row r="398" spans="1:5" ht="23.25" customHeight="1">
      <c r="A398" s="161"/>
      <c r="B398" s="162"/>
      <c r="C398" s="157"/>
      <c r="D398" s="160"/>
      <c r="E398" s="157"/>
    </row>
    <row r="399" spans="1:5" ht="23.25" customHeight="1">
      <c r="A399" s="161"/>
      <c r="B399" s="162"/>
      <c r="C399" s="157"/>
      <c r="D399" s="160"/>
      <c r="E399" s="157"/>
    </row>
    <row r="400" spans="1:5" ht="23.25" customHeight="1">
      <c r="A400" s="161"/>
      <c r="B400" s="162"/>
      <c r="C400" s="157"/>
      <c r="D400" s="160"/>
      <c r="E400" s="157"/>
    </row>
    <row r="401" spans="1:5" ht="23.25" customHeight="1">
      <c r="A401" s="161"/>
      <c r="B401" s="162"/>
      <c r="C401" s="157"/>
      <c r="D401" s="160"/>
      <c r="E401" s="157"/>
    </row>
    <row r="402" spans="1:5" ht="23.25" customHeight="1">
      <c r="A402" s="161"/>
      <c r="B402" s="162"/>
      <c r="C402" s="157"/>
      <c r="D402" s="160"/>
      <c r="E402" s="157"/>
    </row>
    <row r="403" spans="1:5" ht="23.25" customHeight="1">
      <c r="A403" s="161"/>
      <c r="B403" s="162"/>
      <c r="C403" s="157"/>
      <c r="D403" s="160"/>
      <c r="E403" s="157"/>
    </row>
    <row r="404" spans="1:5" ht="23.25" customHeight="1">
      <c r="A404" s="161"/>
      <c r="B404" s="162"/>
      <c r="C404" s="157"/>
      <c r="D404" s="160"/>
      <c r="E404" s="157"/>
    </row>
    <row r="405" spans="1:5" ht="23.25" customHeight="1">
      <c r="A405" s="161"/>
      <c r="B405" s="162"/>
      <c r="C405" s="157"/>
      <c r="D405" s="160"/>
      <c r="E405" s="157"/>
    </row>
    <row r="406" spans="1:5" ht="23.25" customHeight="1">
      <c r="A406" s="161"/>
      <c r="B406" s="162"/>
      <c r="C406" s="157"/>
      <c r="D406" s="160"/>
      <c r="E406" s="157"/>
    </row>
    <row r="407" spans="1:5" ht="23.25" customHeight="1" thickBot="1">
      <c r="A407" s="163"/>
      <c r="B407" s="164"/>
      <c r="C407" s="165"/>
      <c r="D407" s="166">
        <f>SUM(D391:D406)</f>
        <v>17727</v>
      </c>
      <c r="E407" s="167">
        <f>SUM(E391:E406)</f>
        <v>17727</v>
      </c>
    </row>
    <row r="408" spans="1:5" ht="23.25" customHeight="1" thickTop="1">
      <c r="A408" s="162"/>
      <c r="B408" s="162"/>
      <c r="C408" s="162"/>
      <c r="D408" s="168"/>
      <c r="E408" s="168"/>
    </row>
    <row r="409" spans="1:5" ht="23.25" customHeight="1">
      <c r="A409" s="170" t="s">
        <v>358</v>
      </c>
      <c r="B409" s="169"/>
      <c r="C409" s="7"/>
      <c r="D409" s="7"/>
      <c r="E409" s="7"/>
    </row>
    <row r="410" spans="1:5" ht="23.25" customHeight="1">
      <c r="A410" s="50"/>
      <c r="B410" s="7"/>
      <c r="C410" s="12"/>
      <c r="D410" s="7"/>
      <c r="E410" s="7"/>
    </row>
    <row r="411" spans="1:5" ht="23.25" customHeight="1">
      <c r="A411" s="50"/>
      <c r="B411" s="7"/>
      <c r="C411" s="12"/>
      <c r="D411" s="7"/>
      <c r="E411" s="7"/>
    </row>
    <row r="412" spans="1:5" ht="23.25" customHeight="1">
      <c r="A412" s="7"/>
      <c r="B412" s="7"/>
      <c r="C412" s="189"/>
      <c r="D412" s="228" t="s">
        <v>210</v>
      </c>
      <c r="E412" s="229"/>
    </row>
    <row r="413" spans="1:5" ht="23.25" customHeight="1">
      <c r="A413" s="7"/>
      <c r="B413" s="7"/>
      <c r="C413" s="9"/>
      <c r="D413" s="153" t="s">
        <v>212</v>
      </c>
      <c r="E413" s="17"/>
    </row>
    <row r="414" spans="1:5" ht="23.25" customHeight="1">
      <c r="A414" s="144"/>
      <c r="B414" s="144"/>
      <c r="C414" s="191" t="s">
        <v>213</v>
      </c>
      <c r="D414" s="192"/>
      <c r="E414" s="178"/>
    </row>
    <row r="415" spans="1:5" ht="23.25" customHeight="1">
      <c r="A415" s="162"/>
      <c r="B415" s="162"/>
      <c r="C415" s="190"/>
      <c r="D415" s="194" t="s">
        <v>214</v>
      </c>
      <c r="E415" s="195"/>
    </row>
    <row r="416" spans="1:5" ht="23.25" customHeight="1">
      <c r="A416" s="152"/>
      <c r="B416" s="152"/>
      <c r="C416" s="230"/>
      <c r="D416" s="230"/>
      <c r="E416" s="152"/>
    </row>
    <row r="417" spans="1:5" ht="23.25" customHeight="1">
      <c r="A417" s="7"/>
      <c r="B417" s="16"/>
      <c r="C417" s="16"/>
      <c r="D417" s="16" t="s">
        <v>218</v>
      </c>
      <c r="E417" s="16"/>
    </row>
    <row r="418" spans="1:5" ht="23.25" customHeight="1">
      <c r="A418" s="7"/>
      <c r="B418" s="16"/>
      <c r="C418" s="16"/>
      <c r="D418" s="16" t="s">
        <v>400</v>
      </c>
      <c r="E418" s="16"/>
    </row>
    <row r="419" spans="1:5" ht="23.25" customHeight="1">
      <c r="A419" s="225" t="s">
        <v>195</v>
      </c>
      <c r="B419" s="225"/>
      <c r="C419" s="225"/>
      <c r="D419" s="225"/>
      <c r="E419" s="225"/>
    </row>
    <row r="420" spans="1:5" ht="23.25" customHeight="1">
      <c r="A420" s="153" t="s">
        <v>196</v>
      </c>
      <c r="B420" s="2"/>
      <c r="C420" s="16"/>
      <c r="D420" s="16"/>
      <c r="E420" s="16"/>
    </row>
    <row r="421" spans="1:5" ht="23.25" customHeight="1">
      <c r="A421" s="226" t="s">
        <v>6</v>
      </c>
      <c r="B421" s="227"/>
      <c r="C421" s="154" t="s">
        <v>51</v>
      </c>
      <c r="D421" s="154" t="s">
        <v>52</v>
      </c>
      <c r="E421" s="154" t="s">
        <v>53</v>
      </c>
    </row>
    <row r="422" spans="1:5" ht="23.25" customHeight="1">
      <c r="A422" s="155"/>
      <c r="B422" s="58"/>
      <c r="C422" s="4"/>
      <c r="D422" s="58"/>
      <c r="E422" s="156"/>
    </row>
    <row r="423" spans="1:5" ht="23.25" customHeight="1">
      <c r="A423" s="9" t="s">
        <v>359</v>
      </c>
      <c r="B423" s="7"/>
      <c r="C423" s="196"/>
      <c r="D423" s="20">
        <v>28338</v>
      </c>
      <c r="E423" s="157"/>
    </row>
    <row r="424" spans="1:5" ht="23.25" customHeight="1">
      <c r="A424" s="9"/>
      <c r="B424" s="7" t="s">
        <v>19</v>
      </c>
      <c r="C424" s="196" t="s">
        <v>354</v>
      </c>
      <c r="D424" s="158"/>
      <c r="E424" s="5">
        <v>28338</v>
      </c>
    </row>
    <row r="425" spans="1:5" ht="23.25" customHeight="1">
      <c r="A425" s="9"/>
      <c r="B425" s="7"/>
      <c r="C425" s="11"/>
      <c r="D425" s="158"/>
      <c r="E425" s="159"/>
    </row>
    <row r="426" spans="1:5" ht="23.25" customHeight="1">
      <c r="A426" s="9"/>
      <c r="B426" s="7"/>
      <c r="C426" s="4"/>
      <c r="D426" s="158"/>
      <c r="E426" s="159"/>
    </row>
    <row r="427" spans="1:5" ht="23.25" customHeight="1">
      <c r="A427" s="9"/>
      <c r="B427" s="7"/>
      <c r="C427" s="4"/>
      <c r="D427" s="160"/>
      <c r="E427" s="159"/>
    </row>
    <row r="428" spans="1:5" ht="23.25" customHeight="1">
      <c r="A428" s="161"/>
      <c r="B428" s="162"/>
      <c r="C428" s="157"/>
      <c r="D428" s="160"/>
      <c r="E428" s="157"/>
    </row>
    <row r="429" spans="1:5" ht="23.25" customHeight="1">
      <c r="A429" s="161"/>
      <c r="B429" s="162"/>
      <c r="C429" s="157"/>
      <c r="D429" s="160"/>
      <c r="E429" s="157"/>
    </row>
    <row r="430" spans="1:5" ht="23.25" customHeight="1">
      <c r="A430" s="161"/>
      <c r="B430" s="162"/>
      <c r="C430" s="157"/>
      <c r="D430" s="160"/>
      <c r="E430" s="157"/>
    </row>
    <row r="431" spans="1:5" ht="23.25" customHeight="1">
      <c r="A431" s="161"/>
      <c r="B431" s="162"/>
      <c r="C431" s="157"/>
      <c r="D431" s="160"/>
      <c r="E431" s="157"/>
    </row>
    <row r="432" spans="1:5" ht="23.25" customHeight="1">
      <c r="A432" s="161"/>
      <c r="B432" s="162"/>
      <c r="C432" s="157"/>
      <c r="D432" s="160"/>
      <c r="E432" s="157"/>
    </row>
    <row r="433" spans="1:5" ht="23.25" customHeight="1">
      <c r="A433" s="161"/>
      <c r="B433" s="162"/>
      <c r="C433" s="157"/>
      <c r="D433" s="160"/>
      <c r="E433" s="157"/>
    </row>
    <row r="434" spans="1:5" ht="23.25" customHeight="1">
      <c r="A434" s="161"/>
      <c r="B434" s="162"/>
      <c r="C434" s="157"/>
      <c r="D434" s="160"/>
      <c r="E434" s="157"/>
    </row>
    <row r="435" spans="1:5" ht="23.25" customHeight="1">
      <c r="A435" s="161"/>
      <c r="B435" s="162"/>
      <c r="C435" s="157"/>
      <c r="D435" s="160"/>
      <c r="E435" s="157"/>
    </row>
    <row r="436" spans="1:5" ht="23.25" customHeight="1">
      <c r="A436" s="161"/>
      <c r="B436" s="162"/>
      <c r="C436" s="157"/>
      <c r="D436" s="160"/>
      <c r="E436" s="157"/>
    </row>
    <row r="437" spans="1:5" ht="23.25" customHeight="1">
      <c r="A437" s="161"/>
      <c r="B437" s="162"/>
      <c r="C437" s="157"/>
      <c r="D437" s="160"/>
      <c r="E437" s="157"/>
    </row>
    <row r="438" spans="1:5" ht="23.25" customHeight="1">
      <c r="A438" s="161"/>
      <c r="B438" s="162"/>
      <c r="C438" s="157"/>
      <c r="D438" s="160"/>
      <c r="E438" s="157"/>
    </row>
    <row r="439" spans="1:5" ht="23.25" customHeight="1" thickBot="1">
      <c r="A439" s="163"/>
      <c r="B439" s="164"/>
      <c r="C439" s="165"/>
      <c r="D439" s="166">
        <f>SUM(D423:D438)</f>
        <v>28338</v>
      </c>
      <c r="E439" s="167">
        <f>SUM(E423:E438)</f>
        <v>28338</v>
      </c>
    </row>
    <row r="440" spans="1:5" ht="23.25" customHeight="1" thickTop="1">
      <c r="A440" s="162"/>
      <c r="B440" s="162"/>
      <c r="C440" s="162"/>
      <c r="D440" s="168"/>
      <c r="E440" s="168"/>
    </row>
    <row r="441" spans="1:5" ht="23.25" customHeight="1">
      <c r="A441" s="170" t="s">
        <v>360</v>
      </c>
      <c r="B441" s="169"/>
      <c r="C441" s="7"/>
      <c r="D441" s="7"/>
      <c r="E441" s="7"/>
    </row>
    <row r="442" spans="1:5" ht="23.25" customHeight="1">
      <c r="A442" s="50"/>
      <c r="B442" s="7"/>
      <c r="C442" s="12"/>
      <c r="D442" s="7"/>
      <c r="E442" s="7"/>
    </row>
    <row r="443" spans="1:5" ht="23.25" customHeight="1">
      <c r="A443" s="50"/>
      <c r="B443" s="7"/>
      <c r="C443" s="12"/>
      <c r="D443" s="7"/>
      <c r="E443" s="7"/>
    </row>
    <row r="444" spans="1:5" ht="23.25" customHeight="1">
      <c r="A444" s="7"/>
      <c r="B444" s="7"/>
      <c r="C444" s="189"/>
      <c r="D444" s="228" t="s">
        <v>210</v>
      </c>
      <c r="E444" s="229"/>
    </row>
    <row r="445" spans="1:5" ht="23.25" customHeight="1">
      <c r="A445" s="7"/>
      <c r="B445" s="7"/>
      <c r="C445" s="9"/>
      <c r="D445" s="153" t="s">
        <v>212</v>
      </c>
      <c r="E445" s="17"/>
    </row>
    <row r="446" spans="1:5" ht="23.25" customHeight="1">
      <c r="A446" s="144"/>
      <c r="B446" s="144"/>
      <c r="C446" s="191" t="s">
        <v>213</v>
      </c>
      <c r="D446" s="192"/>
      <c r="E446" s="178"/>
    </row>
    <row r="447" spans="1:5" ht="23.25" customHeight="1">
      <c r="A447" s="162"/>
      <c r="B447" s="162"/>
      <c r="C447" s="190"/>
      <c r="D447" s="194" t="s">
        <v>214</v>
      </c>
      <c r="E447" s="195"/>
    </row>
    <row r="448" spans="1:5" ht="23.25" customHeight="1">
      <c r="A448" s="152"/>
      <c r="B448" s="152"/>
      <c r="C448" s="230"/>
      <c r="D448" s="230"/>
      <c r="E448" s="152"/>
    </row>
    <row r="449" spans="1:5" ht="23.25" customHeight="1">
      <c r="A449" s="7"/>
      <c r="B449" s="16"/>
      <c r="C449" s="16"/>
      <c r="D449" s="16" t="s">
        <v>218</v>
      </c>
      <c r="E449" s="16"/>
    </row>
    <row r="450" spans="1:5" ht="23.25" customHeight="1">
      <c r="A450" s="7"/>
      <c r="B450" s="16"/>
      <c r="C450" s="16"/>
      <c r="D450" s="16" t="s">
        <v>310</v>
      </c>
      <c r="E450" s="16"/>
    </row>
    <row r="451" spans="1:5" ht="23.25" customHeight="1">
      <c r="A451" s="225" t="s">
        <v>195</v>
      </c>
      <c r="B451" s="225"/>
      <c r="C451" s="225"/>
      <c r="D451" s="225"/>
      <c r="E451" s="225"/>
    </row>
    <row r="452" spans="1:5" ht="23.25" customHeight="1">
      <c r="A452" s="153" t="s">
        <v>196</v>
      </c>
      <c r="B452" s="2"/>
      <c r="C452" s="16"/>
      <c r="D452" s="16"/>
      <c r="E452" s="16"/>
    </row>
    <row r="453" spans="1:5" ht="23.25" customHeight="1">
      <c r="A453" s="226" t="s">
        <v>6</v>
      </c>
      <c r="B453" s="227"/>
      <c r="C453" s="154" t="s">
        <v>51</v>
      </c>
      <c r="D453" s="154" t="s">
        <v>52</v>
      </c>
      <c r="E453" s="154" t="s">
        <v>53</v>
      </c>
    </row>
    <row r="454" spans="1:5" ht="23.25" customHeight="1">
      <c r="A454" s="155"/>
      <c r="B454" s="58"/>
      <c r="C454" s="4"/>
      <c r="D454" s="58"/>
      <c r="E454" s="156"/>
    </row>
    <row r="455" spans="1:5" ht="23.25" customHeight="1">
      <c r="A455" s="9" t="s">
        <v>28</v>
      </c>
      <c r="B455" s="7"/>
      <c r="C455" s="196" t="s">
        <v>224</v>
      </c>
      <c r="D455" s="20">
        <v>64000</v>
      </c>
      <c r="E455" s="157"/>
    </row>
    <row r="456" spans="1:5" ht="23.25" customHeight="1">
      <c r="A456" s="9"/>
      <c r="B456" s="7" t="s">
        <v>198</v>
      </c>
      <c r="C456" s="196" t="s">
        <v>39</v>
      </c>
      <c r="D456" s="158"/>
      <c r="E456" s="5">
        <v>64000</v>
      </c>
    </row>
    <row r="457" spans="1:5" ht="23.25" customHeight="1">
      <c r="A457" s="9"/>
      <c r="B457" s="7" t="s">
        <v>311</v>
      </c>
      <c r="C457" s="11"/>
      <c r="D457" s="158"/>
      <c r="E457" s="159"/>
    </row>
    <row r="458" spans="1:5" ht="23.25" customHeight="1">
      <c r="A458" s="9"/>
      <c r="B458" s="7"/>
      <c r="C458" s="4"/>
      <c r="D458" s="158"/>
      <c r="E458" s="159"/>
    </row>
    <row r="459" spans="1:5" ht="23.25" customHeight="1">
      <c r="A459" s="9"/>
      <c r="B459" s="7"/>
      <c r="C459" s="4"/>
      <c r="D459" s="160"/>
      <c r="E459" s="159"/>
    </row>
    <row r="460" spans="1:5" ht="23.25" customHeight="1">
      <c r="A460" s="161"/>
      <c r="B460" s="162"/>
      <c r="C460" s="157"/>
      <c r="D460" s="160"/>
      <c r="E460" s="157"/>
    </row>
    <row r="461" spans="1:5" ht="23.25" customHeight="1">
      <c r="A461" s="161"/>
      <c r="B461" s="162"/>
      <c r="C461" s="157"/>
      <c r="D461" s="160"/>
      <c r="E461" s="157"/>
    </row>
    <row r="462" spans="1:5" ht="23.25" customHeight="1">
      <c r="A462" s="161"/>
      <c r="B462" s="162"/>
      <c r="C462" s="157"/>
      <c r="D462" s="160"/>
      <c r="E462" s="157"/>
    </row>
    <row r="463" spans="1:5" ht="23.25" customHeight="1">
      <c r="A463" s="161"/>
      <c r="B463" s="162"/>
      <c r="C463" s="157"/>
      <c r="D463" s="160"/>
      <c r="E463" s="157"/>
    </row>
    <row r="464" spans="1:5" ht="23.25" customHeight="1">
      <c r="A464" s="161"/>
      <c r="B464" s="162"/>
      <c r="C464" s="157"/>
      <c r="D464" s="160"/>
      <c r="E464" s="157"/>
    </row>
    <row r="465" spans="1:5" ht="23.25" customHeight="1">
      <c r="A465" s="161"/>
      <c r="B465" s="162"/>
      <c r="C465" s="157"/>
      <c r="D465" s="160"/>
      <c r="E465" s="157"/>
    </row>
    <row r="466" spans="1:5" ht="23.25" customHeight="1">
      <c r="A466" s="161"/>
      <c r="B466" s="162"/>
      <c r="C466" s="157"/>
      <c r="D466" s="160"/>
      <c r="E466" s="157"/>
    </row>
    <row r="467" spans="1:5" ht="23.25" customHeight="1">
      <c r="A467" s="161"/>
      <c r="B467" s="162"/>
      <c r="C467" s="157"/>
      <c r="D467" s="160"/>
      <c r="E467" s="157"/>
    </row>
    <row r="468" spans="1:5" ht="23.25" customHeight="1">
      <c r="A468" s="161"/>
      <c r="B468" s="162"/>
      <c r="C468" s="157"/>
      <c r="D468" s="160"/>
      <c r="E468" s="157"/>
    </row>
    <row r="469" spans="1:5" ht="23.25" customHeight="1">
      <c r="A469" s="161"/>
      <c r="B469" s="162"/>
      <c r="C469" s="157"/>
      <c r="D469" s="160"/>
      <c r="E469" s="157"/>
    </row>
    <row r="470" spans="1:5" ht="23.25" customHeight="1">
      <c r="A470" s="161"/>
      <c r="B470" s="162"/>
      <c r="C470" s="157"/>
      <c r="D470" s="160"/>
      <c r="E470" s="157"/>
    </row>
    <row r="471" spans="1:5" ht="23.25" customHeight="1" thickBot="1">
      <c r="A471" s="163"/>
      <c r="B471" s="164"/>
      <c r="C471" s="165"/>
      <c r="D471" s="166">
        <f>SUM(D455:D470)</f>
        <v>64000</v>
      </c>
      <c r="E471" s="167">
        <f>SUM(E455:E470)</f>
        <v>64000</v>
      </c>
    </row>
    <row r="472" spans="1:5" ht="23.25" customHeight="1" thickTop="1">
      <c r="A472" s="162"/>
      <c r="B472" s="162"/>
      <c r="C472" s="162"/>
      <c r="D472" s="168"/>
      <c r="E472" s="168"/>
    </row>
    <row r="473" spans="1:5" ht="23.25" customHeight="1">
      <c r="A473" s="170" t="s">
        <v>312</v>
      </c>
      <c r="B473" s="169"/>
      <c r="C473" s="7"/>
      <c r="D473" s="7"/>
      <c r="E473" s="7"/>
    </row>
    <row r="474" spans="1:5" ht="23.25" customHeight="1">
      <c r="A474" s="50" t="s">
        <v>313</v>
      </c>
      <c r="B474" s="7"/>
      <c r="C474" s="12"/>
      <c r="D474" s="7"/>
      <c r="E474" s="7"/>
    </row>
    <row r="475" spans="1:5" ht="23.25" customHeight="1">
      <c r="A475" s="50"/>
      <c r="B475" s="7"/>
      <c r="C475" s="12"/>
      <c r="D475" s="7"/>
      <c r="E475" s="7"/>
    </row>
    <row r="476" spans="1:5" ht="23.25" customHeight="1">
      <c r="A476" s="7"/>
      <c r="B476" s="7"/>
      <c r="C476" s="189"/>
      <c r="D476" s="228" t="s">
        <v>210</v>
      </c>
      <c r="E476" s="229"/>
    </row>
    <row r="477" spans="1:5" ht="23.25" customHeight="1">
      <c r="A477" s="7"/>
      <c r="B477" s="7"/>
      <c r="C477" s="9"/>
      <c r="D477" s="153" t="s">
        <v>212</v>
      </c>
      <c r="E477" s="17"/>
    </row>
    <row r="478" spans="1:5" ht="23.25" customHeight="1">
      <c r="A478" s="144"/>
      <c r="B478" s="144"/>
      <c r="C478" s="191" t="s">
        <v>213</v>
      </c>
      <c r="D478" s="192"/>
      <c r="E478" s="178"/>
    </row>
    <row r="479" spans="1:5" ht="23.25" customHeight="1">
      <c r="A479" s="162"/>
      <c r="B479" s="162"/>
      <c r="C479" s="190"/>
      <c r="D479" s="194" t="s">
        <v>214</v>
      </c>
      <c r="E479" s="195"/>
    </row>
    <row r="480" spans="1:5" ht="23.25" customHeight="1">
      <c r="A480" s="152"/>
      <c r="B480" s="152"/>
      <c r="C480" s="230"/>
      <c r="D480" s="230"/>
      <c r="E480" s="152"/>
    </row>
    <row r="481" spans="1:5" ht="23.25" customHeight="1">
      <c r="A481" s="7"/>
      <c r="B481" s="16"/>
      <c r="C481" s="16"/>
      <c r="D481" s="16" t="s">
        <v>218</v>
      </c>
      <c r="E481" s="16"/>
    </row>
    <row r="482" spans="1:5" ht="23.25" customHeight="1">
      <c r="A482" s="7"/>
      <c r="B482" s="16"/>
      <c r="C482" s="16"/>
      <c r="D482" s="16" t="s">
        <v>314</v>
      </c>
      <c r="E482" s="16"/>
    </row>
    <row r="483" spans="1:5" ht="23.25" customHeight="1">
      <c r="A483" s="225" t="s">
        <v>195</v>
      </c>
      <c r="B483" s="225"/>
      <c r="C483" s="225"/>
      <c r="D483" s="225"/>
      <c r="E483" s="225"/>
    </row>
    <row r="484" spans="1:5" ht="23.25" customHeight="1">
      <c r="A484" s="153" t="s">
        <v>196</v>
      </c>
      <c r="B484" s="2"/>
      <c r="C484" s="16"/>
      <c r="D484" s="16"/>
      <c r="E484" s="16"/>
    </row>
    <row r="485" spans="1:5" ht="23.25" customHeight="1">
      <c r="A485" s="226" t="s">
        <v>6</v>
      </c>
      <c r="B485" s="227"/>
      <c r="C485" s="154" t="s">
        <v>51</v>
      </c>
      <c r="D485" s="154" t="s">
        <v>52</v>
      </c>
      <c r="E485" s="154" t="s">
        <v>53</v>
      </c>
    </row>
    <row r="486" spans="1:5" ht="23.25" customHeight="1">
      <c r="A486" s="155"/>
      <c r="B486" s="58"/>
      <c r="C486" s="4"/>
      <c r="D486" s="58"/>
      <c r="E486" s="156"/>
    </row>
    <row r="487" spans="1:5" ht="23.25" customHeight="1">
      <c r="A487" s="9" t="s">
        <v>28</v>
      </c>
      <c r="B487" s="7"/>
      <c r="C487" s="196" t="s">
        <v>224</v>
      </c>
      <c r="D487" s="20">
        <v>9420</v>
      </c>
      <c r="E487" s="157"/>
    </row>
    <row r="488" spans="1:5" ht="23.25" customHeight="1">
      <c r="A488" s="9"/>
      <c r="B488" s="7" t="s">
        <v>315</v>
      </c>
      <c r="C488" s="196" t="s">
        <v>39</v>
      </c>
      <c r="D488" s="158"/>
      <c r="E488" s="5">
        <v>9420</v>
      </c>
    </row>
    <row r="489" spans="1:5" ht="23.25" customHeight="1">
      <c r="A489" s="9"/>
      <c r="B489" s="7"/>
      <c r="C489" s="11"/>
      <c r="D489" s="158"/>
      <c r="E489" s="159"/>
    </row>
    <row r="490" spans="1:5" ht="23.25" customHeight="1">
      <c r="A490" s="9"/>
      <c r="B490" s="7"/>
      <c r="C490" s="4"/>
      <c r="D490" s="158"/>
      <c r="E490" s="159"/>
    </row>
    <row r="491" spans="1:5" ht="23.25" customHeight="1">
      <c r="A491" s="9"/>
      <c r="B491" s="7"/>
      <c r="C491" s="4"/>
      <c r="D491" s="160"/>
      <c r="E491" s="159"/>
    </row>
    <row r="492" spans="1:5" ht="23.25" customHeight="1">
      <c r="A492" s="161"/>
      <c r="B492" s="162"/>
      <c r="C492" s="157"/>
      <c r="D492" s="160"/>
      <c r="E492" s="157"/>
    </row>
    <row r="493" spans="1:5" ht="23.25" customHeight="1">
      <c r="A493" s="161"/>
      <c r="B493" s="162"/>
      <c r="C493" s="157"/>
      <c r="D493" s="160"/>
      <c r="E493" s="157"/>
    </row>
    <row r="494" spans="1:5" ht="23.25" customHeight="1">
      <c r="A494" s="161"/>
      <c r="B494" s="162"/>
      <c r="C494" s="157"/>
      <c r="D494" s="160"/>
      <c r="E494" s="157"/>
    </row>
    <row r="495" spans="1:5" ht="23.25" customHeight="1">
      <c r="A495" s="161"/>
      <c r="B495" s="162"/>
      <c r="C495" s="157"/>
      <c r="D495" s="160"/>
      <c r="E495" s="157"/>
    </row>
    <row r="496" spans="1:5" ht="23.25" customHeight="1">
      <c r="A496" s="161"/>
      <c r="B496" s="162"/>
      <c r="C496" s="157"/>
      <c r="D496" s="160"/>
      <c r="E496" s="157"/>
    </row>
    <row r="497" spans="1:5" ht="23.25" customHeight="1">
      <c r="A497" s="161"/>
      <c r="B497" s="162"/>
      <c r="C497" s="157"/>
      <c r="D497" s="160"/>
      <c r="E497" s="157"/>
    </row>
    <row r="498" spans="1:5" ht="23.25" customHeight="1">
      <c r="A498" s="161"/>
      <c r="B498" s="162"/>
      <c r="C498" s="157"/>
      <c r="D498" s="160"/>
      <c r="E498" s="157"/>
    </row>
    <row r="499" spans="1:5" ht="23.25" customHeight="1">
      <c r="A499" s="161"/>
      <c r="B499" s="162"/>
      <c r="C499" s="157"/>
      <c r="D499" s="160"/>
      <c r="E499" s="157"/>
    </row>
    <row r="500" spans="1:5" ht="23.25" customHeight="1">
      <c r="A500" s="161"/>
      <c r="B500" s="162"/>
      <c r="C500" s="157"/>
      <c r="D500" s="160"/>
      <c r="E500" s="157"/>
    </row>
    <row r="501" spans="1:5" ht="23.25" customHeight="1">
      <c r="A501" s="161"/>
      <c r="B501" s="162"/>
      <c r="C501" s="157"/>
      <c r="D501" s="160"/>
      <c r="E501" s="157"/>
    </row>
    <row r="502" spans="1:5" ht="23.25" customHeight="1">
      <c r="A502" s="161"/>
      <c r="B502" s="162"/>
      <c r="C502" s="157"/>
      <c r="D502" s="160"/>
      <c r="E502" s="157"/>
    </row>
    <row r="503" spans="1:5" ht="23.25" customHeight="1" thickBot="1">
      <c r="A503" s="163"/>
      <c r="B503" s="164"/>
      <c r="C503" s="165"/>
      <c r="D503" s="166">
        <f>SUM(D487:D502)</f>
        <v>9420</v>
      </c>
      <c r="E503" s="167">
        <f>SUM(E487:E502)</f>
        <v>9420</v>
      </c>
    </row>
    <row r="504" spans="1:5" ht="23.25" customHeight="1" thickTop="1">
      <c r="A504" s="162"/>
      <c r="B504" s="162"/>
      <c r="C504" s="162"/>
      <c r="D504" s="168"/>
      <c r="E504" s="168"/>
    </row>
    <row r="505" spans="1:5" ht="23.25" customHeight="1">
      <c r="A505" s="170" t="s">
        <v>316</v>
      </c>
      <c r="B505" s="169"/>
      <c r="C505" s="7"/>
      <c r="D505" s="7"/>
      <c r="E505" s="7"/>
    </row>
    <row r="506" spans="1:5" ht="23.25" customHeight="1">
      <c r="A506" s="50" t="s">
        <v>317</v>
      </c>
      <c r="B506" s="7"/>
      <c r="C506" s="12"/>
      <c r="D506" s="7"/>
      <c r="E506" s="7"/>
    </row>
    <row r="507" spans="1:5" ht="23.25" customHeight="1">
      <c r="A507" s="50"/>
      <c r="B507" s="7"/>
      <c r="C507" s="12"/>
      <c r="D507" s="7"/>
      <c r="E507" s="7"/>
    </row>
    <row r="508" spans="1:5" ht="23.25" customHeight="1">
      <c r="A508" s="7"/>
      <c r="B508" s="7"/>
      <c r="C508" s="189"/>
      <c r="D508" s="228" t="s">
        <v>210</v>
      </c>
      <c r="E508" s="229"/>
    </row>
    <row r="509" spans="1:5" ht="23.25" customHeight="1">
      <c r="A509" s="7"/>
      <c r="B509" s="7"/>
      <c r="C509" s="9"/>
      <c r="D509" s="153" t="s">
        <v>212</v>
      </c>
      <c r="E509" s="17"/>
    </row>
    <row r="510" spans="1:5" ht="23.25" customHeight="1">
      <c r="A510" s="144"/>
      <c r="B510" s="144"/>
      <c r="C510" s="191" t="s">
        <v>213</v>
      </c>
      <c r="D510" s="192"/>
      <c r="E510" s="178"/>
    </row>
    <row r="511" spans="1:5" ht="23.25" customHeight="1">
      <c r="A511" s="162"/>
      <c r="B511" s="162"/>
      <c r="C511" s="190"/>
      <c r="D511" s="194" t="s">
        <v>214</v>
      </c>
      <c r="E511" s="195"/>
    </row>
    <row r="512" spans="1:5" ht="23.25" customHeight="1">
      <c r="A512" s="152"/>
      <c r="B512" s="152"/>
      <c r="C512" s="230"/>
      <c r="D512" s="230"/>
      <c r="E512" s="152"/>
    </row>
    <row r="513" spans="1:5" ht="23.25" customHeight="1">
      <c r="A513" s="7"/>
      <c r="B513" s="16"/>
      <c r="C513" s="16"/>
      <c r="D513" s="16" t="s">
        <v>218</v>
      </c>
      <c r="E513" s="16"/>
    </row>
    <row r="514" spans="1:5" ht="23.25" customHeight="1">
      <c r="A514" s="7"/>
      <c r="B514" s="16"/>
      <c r="C514" s="16"/>
      <c r="D514" s="16" t="s">
        <v>308</v>
      </c>
      <c r="E514" s="16"/>
    </row>
    <row r="515" spans="1:5" ht="23.25" customHeight="1">
      <c r="A515" s="225" t="s">
        <v>195</v>
      </c>
      <c r="B515" s="225"/>
      <c r="C515" s="225"/>
      <c r="D515" s="225"/>
      <c r="E515" s="225"/>
    </row>
    <row r="516" spans="1:5" ht="23.25" customHeight="1">
      <c r="A516" s="153" t="s">
        <v>196</v>
      </c>
      <c r="B516" s="2"/>
      <c r="C516" s="16"/>
      <c r="D516" s="16"/>
      <c r="E516" s="16"/>
    </row>
    <row r="517" spans="1:5" ht="23.25" customHeight="1">
      <c r="A517" s="226" t="s">
        <v>6</v>
      </c>
      <c r="B517" s="227"/>
      <c r="C517" s="154" t="s">
        <v>51</v>
      </c>
      <c r="D517" s="154" t="s">
        <v>52</v>
      </c>
      <c r="E517" s="154" t="s">
        <v>53</v>
      </c>
    </row>
    <row r="518" spans="1:5" ht="23.25" customHeight="1">
      <c r="A518" s="155"/>
      <c r="B518" s="58"/>
      <c r="C518" s="4"/>
      <c r="D518" s="58"/>
      <c r="E518" s="156"/>
    </row>
    <row r="519" spans="1:5" ht="23.25" customHeight="1">
      <c r="A519" s="9" t="s">
        <v>342</v>
      </c>
      <c r="B519" s="7"/>
      <c r="C519" s="196" t="s">
        <v>57</v>
      </c>
      <c r="D519" s="20">
        <v>724.36</v>
      </c>
      <c r="E519" s="157"/>
    </row>
    <row r="520" spans="1:5" ht="23.25" customHeight="1">
      <c r="A520" s="9" t="s">
        <v>197</v>
      </c>
      <c r="B520" s="7" t="s">
        <v>343</v>
      </c>
      <c r="C520" s="196" t="s">
        <v>143</v>
      </c>
      <c r="D520" s="158"/>
      <c r="E520" s="5">
        <v>724.36</v>
      </c>
    </row>
    <row r="521" spans="1:5" ht="23.25" customHeight="1">
      <c r="A521" s="9"/>
      <c r="B521" s="7"/>
      <c r="C521" s="11"/>
      <c r="D521" s="158"/>
      <c r="E521" s="159"/>
    </row>
    <row r="522" spans="1:5" ht="23.25" customHeight="1">
      <c r="A522" s="9"/>
      <c r="B522" s="7"/>
      <c r="C522" s="4"/>
      <c r="D522" s="158"/>
      <c r="E522" s="159"/>
    </row>
    <row r="523" spans="1:5" ht="23.25" customHeight="1">
      <c r="A523" s="9"/>
      <c r="B523" s="7"/>
      <c r="C523" s="4"/>
      <c r="D523" s="160"/>
      <c r="E523" s="159"/>
    </row>
    <row r="524" spans="1:5" ht="23.25" customHeight="1">
      <c r="A524" s="161"/>
      <c r="B524" s="162"/>
      <c r="C524" s="157"/>
      <c r="D524" s="160"/>
      <c r="E524" s="157"/>
    </row>
    <row r="525" spans="1:5" ht="23.25" customHeight="1">
      <c r="A525" s="161"/>
      <c r="B525" s="162"/>
      <c r="C525" s="157"/>
      <c r="D525" s="160"/>
      <c r="E525" s="157"/>
    </row>
    <row r="526" spans="1:5" ht="23.25" customHeight="1">
      <c r="A526" s="161"/>
      <c r="B526" s="162"/>
      <c r="C526" s="157"/>
      <c r="D526" s="160"/>
      <c r="E526" s="157"/>
    </row>
    <row r="527" spans="1:5" ht="23.25" customHeight="1">
      <c r="A527" s="161"/>
      <c r="B527" s="162"/>
      <c r="C527" s="157"/>
      <c r="D527" s="160"/>
      <c r="E527" s="157"/>
    </row>
    <row r="528" spans="1:5" ht="23.25" customHeight="1">
      <c r="A528" s="161"/>
      <c r="B528" s="162"/>
      <c r="C528" s="157"/>
      <c r="D528" s="160"/>
      <c r="E528" s="157"/>
    </row>
    <row r="529" spans="1:5" ht="23.25" customHeight="1">
      <c r="A529" s="161"/>
      <c r="B529" s="162"/>
      <c r="C529" s="157"/>
      <c r="D529" s="160"/>
      <c r="E529" s="157"/>
    </row>
    <row r="530" spans="1:5" ht="23.25" customHeight="1">
      <c r="A530" s="161"/>
      <c r="B530" s="162"/>
      <c r="C530" s="157"/>
      <c r="D530" s="160"/>
      <c r="E530" s="157"/>
    </row>
    <row r="531" spans="1:5" ht="23.25" customHeight="1">
      <c r="A531" s="161"/>
      <c r="B531" s="162"/>
      <c r="C531" s="157"/>
      <c r="D531" s="160"/>
      <c r="E531" s="157"/>
    </row>
    <row r="532" spans="1:5" ht="23.25" customHeight="1">
      <c r="A532" s="161"/>
      <c r="B532" s="162"/>
      <c r="C532" s="157"/>
      <c r="D532" s="160"/>
      <c r="E532" s="157"/>
    </row>
    <row r="533" spans="1:5" ht="23.25" customHeight="1">
      <c r="A533" s="161"/>
      <c r="B533" s="162"/>
      <c r="C533" s="157"/>
      <c r="D533" s="160"/>
      <c r="E533" s="157"/>
    </row>
    <row r="534" spans="1:5" ht="23.25" customHeight="1">
      <c r="A534" s="161"/>
      <c r="B534" s="162"/>
      <c r="C534" s="157"/>
      <c r="D534" s="160"/>
      <c r="E534" s="157"/>
    </row>
    <row r="535" spans="1:5" ht="23.25" customHeight="1" thickBot="1">
      <c r="A535" s="163"/>
      <c r="B535" s="164"/>
      <c r="C535" s="165"/>
      <c r="D535" s="166">
        <f>SUM(D519:D534)</f>
        <v>724.36</v>
      </c>
      <c r="E535" s="167">
        <f>SUM(E519:E534)</f>
        <v>724.36</v>
      </c>
    </row>
    <row r="536" spans="1:5" ht="23.25" customHeight="1" thickTop="1">
      <c r="A536" s="162"/>
      <c r="B536" s="162"/>
      <c r="C536" s="162"/>
      <c r="D536" s="168"/>
      <c r="E536" s="168"/>
    </row>
    <row r="537" spans="1:5" ht="23.25" customHeight="1">
      <c r="A537" s="170" t="s">
        <v>344</v>
      </c>
      <c r="B537" s="169"/>
      <c r="C537" s="7"/>
      <c r="D537" s="7"/>
      <c r="E537" s="7"/>
    </row>
    <row r="538" spans="1:5" ht="23.25" customHeight="1">
      <c r="A538" s="50"/>
      <c r="B538" s="7"/>
      <c r="C538" s="12"/>
      <c r="D538" s="7"/>
      <c r="E538" s="7"/>
    </row>
    <row r="539" spans="1:5" ht="23.25" customHeight="1">
      <c r="A539" s="50"/>
      <c r="B539" s="7"/>
      <c r="C539" s="12"/>
      <c r="D539" s="7"/>
      <c r="E539" s="7"/>
    </row>
    <row r="540" spans="1:5" ht="23.25" customHeight="1">
      <c r="A540" s="7"/>
      <c r="B540" s="7"/>
      <c r="C540" s="189"/>
      <c r="D540" s="228" t="s">
        <v>210</v>
      </c>
      <c r="E540" s="229"/>
    </row>
    <row r="541" spans="1:5" ht="23.25" customHeight="1">
      <c r="A541" s="7"/>
      <c r="B541" s="7"/>
      <c r="C541" s="9"/>
      <c r="D541" s="153" t="s">
        <v>212</v>
      </c>
      <c r="E541" s="17"/>
    </row>
    <row r="542" spans="1:5" ht="23.25" customHeight="1">
      <c r="A542" s="144"/>
      <c r="B542" s="144"/>
      <c r="C542" s="191" t="s">
        <v>213</v>
      </c>
      <c r="D542" s="192"/>
      <c r="E542" s="178"/>
    </row>
    <row r="543" spans="1:5" ht="23.25" customHeight="1">
      <c r="A543" s="162"/>
      <c r="B543" s="162"/>
      <c r="C543" s="190"/>
      <c r="D543" s="194" t="s">
        <v>214</v>
      </c>
      <c r="E543" s="195"/>
    </row>
    <row r="544" spans="1:5" ht="23.25" customHeight="1">
      <c r="A544" s="152"/>
      <c r="B544" s="152"/>
      <c r="C544" s="230"/>
      <c r="D544" s="230"/>
      <c r="E544" s="152"/>
    </row>
    <row r="545" spans="1:5" ht="23.25" customHeight="1">
      <c r="A545" s="7"/>
      <c r="B545" s="16"/>
      <c r="C545" s="16"/>
      <c r="D545" s="16" t="s">
        <v>218</v>
      </c>
      <c r="E545" s="16"/>
    </row>
    <row r="546" spans="1:5" ht="23.25" customHeight="1">
      <c r="A546" s="7"/>
      <c r="B546" s="16"/>
      <c r="C546" s="16"/>
      <c r="D546" s="16" t="s">
        <v>308</v>
      </c>
      <c r="E546" s="16"/>
    </row>
    <row r="547" spans="1:5" ht="23.25" customHeight="1">
      <c r="A547" s="225" t="s">
        <v>195</v>
      </c>
      <c r="B547" s="225"/>
      <c r="C547" s="225"/>
      <c r="D547" s="225"/>
      <c r="E547" s="225"/>
    </row>
    <row r="548" spans="1:5" ht="23.25" customHeight="1">
      <c r="A548" s="153" t="s">
        <v>196</v>
      </c>
      <c r="B548" s="2"/>
      <c r="C548" s="16"/>
      <c r="D548" s="16"/>
      <c r="E548" s="16"/>
    </row>
    <row r="549" spans="1:5" ht="23.25" customHeight="1">
      <c r="A549" s="226" t="s">
        <v>6</v>
      </c>
      <c r="B549" s="227"/>
      <c r="C549" s="154" t="s">
        <v>51</v>
      </c>
      <c r="D549" s="154" t="s">
        <v>52</v>
      </c>
      <c r="E549" s="154" t="s">
        <v>53</v>
      </c>
    </row>
    <row r="550" spans="1:5" ht="23.25" customHeight="1">
      <c r="A550" s="155"/>
      <c r="B550" s="58"/>
      <c r="C550" s="4"/>
      <c r="D550" s="58"/>
      <c r="E550" s="156"/>
    </row>
    <row r="551" spans="1:5" ht="23.25" customHeight="1">
      <c r="A551" s="9" t="s">
        <v>398</v>
      </c>
      <c r="B551" s="7"/>
      <c r="C551" s="196"/>
      <c r="D551" s="20">
        <v>400</v>
      </c>
      <c r="E551" s="157"/>
    </row>
    <row r="552" spans="1:5" ht="23.25" customHeight="1">
      <c r="A552" s="9" t="s">
        <v>197</v>
      </c>
      <c r="B552" s="7"/>
      <c r="C552" s="196" t="s">
        <v>57</v>
      </c>
      <c r="D552" s="158"/>
      <c r="E552" s="5">
        <v>400</v>
      </c>
    </row>
    <row r="553" spans="1:5" ht="23.25" customHeight="1">
      <c r="A553" s="9"/>
      <c r="B553" s="7"/>
      <c r="C553" s="11"/>
      <c r="D553" s="158"/>
      <c r="E553" s="159"/>
    </row>
    <row r="554" spans="1:5" ht="23.25" customHeight="1">
      <c r="A554" s="9"/>
      <c r="B554" s="7"/>
      <c r="C554" s="4"/>
      <c r="D554" s="158"/>
      <c r="E554" s="159"/>
    </row>
    <row r="555" spans="1:5" ht="23.25" customHeight="1">
      <c r="A555" s="9"/>
      <c r="B555" s="7"/>
      <c r="C555" s="4"/>
      <c r="D555" s="160"/>
      <c r="E555" s="159"/>
    </row>
    <row r="556" spans="1:5" ht="23.25" customHeight="1">
      <c r="A556" s="161"/>
      <c r="B556" s="162"/>
      <c r="C556" s="157"/>
      <c r="D556" s="160"/>
      <c r="E556" s="157"/>
    </row>
    <row r="557" spans="1:5" ht="23.25" customHeight="1">
      <c r="A557" s="161"/>
      <c r="B557" s="162"/>
      <c r="C557" s="157"/>
      <c r="D557" s="160"/>
      <c r="E557" s="157"/>
    </row>
    <row r="558" spans="1:5" ht="23.25" customHeight="1">
      <c r="A558" s="161"/>
      <c r="B558" s="162"/>
      <c r="C558" s="157"/>
      <c r="D558" s="160"/>
      <c r="E558" s="157"/>
    </row>
    <row r="559" spans="1:5" ht="23.25" customHeight="1">
      <c r="A559" s="161"/>
      <c r="B559" s="162"/>
      <c r="C559" s="157"/>
      <c r="D559" s="160"/>
      <c r="E559" s="157"/>
    </row>
    <row r="560" spans="1:5" ht="23.25" customHeight="1">
      <c r="A560" s="161"/>
      <c r="B560" s="162"/>
      <c r="C560" s="157"/>
      <c r="D560" s="160"/>
      <c r="E560" s="157"/>
    </row>
    <row r="561" spans="1:5" ht="23.25" customHeight="1">
      <c r="A561" s="161"/>
      <c r="B561" s="162"/>
      <c r="C561" s="157"/>
      <c r="D561" s="160"/>
      <c r="E561" s="157"/>
    </row>
    <row r="562" spans="1:5" ht="23.25" customHeight="1">
      <c r="A562" s="161"/>
      <c r="B562" s="162"/>
      <c r="C562" s="157"/>
      <c r="D562" s="160"/>
      <c r="E562" s="157"/>
    </row>
    <row r="563" spans="1:5" ht="23.25" customHeight="1">
      <c r="A563" s="161"/>
      <c r="B563" s="162"/>
      <c r="C563" s="157"/>
      <c r="D563" s="160"/>
      <c r="E563" s="157"/>
    </row>
    <row r="564" spans="1:5" ht="23.25" customHeight="1">
      <c r="A564" s="161"/>
      <c r="B564" s="162"/>
      <c r="C564" s="157"/>
      <c r="D564" s="160"/>
      <c r="E564" s="157"/>
    </row>
    <row r="565" spans="1:5" ht="23.25" customHeight="1">
      <c r="A565" s="161"/>
      <c r="B565" s="162"/>
      <c r="C565" s="157"/>
      <c r="D565" s="160"/>
      <c r="E565" s="157"/>
    </row>
    <row r="566" spans="1:5" ht="23.25" customHeight="1">
      <c r="A566" s="161"/>
      <c r="B566" s="162"/>
      <c r="C566" s="157"/>
      <c r="D566" s="160"/>
      <c r="E566" s="157"/>
    </row>
    <row r="567" spans="1:5" ht="23.25" customHeight="1" thickBot="1">
      <c r="A567" s="163"/>
      <c r="B567" s="164"/>
      <c r="C567" s="165"/>
      <c r="D567" s="166">
        <f>SUM(D551:D566)</f>
        <v>400</v>
      </c>
      <c r="E567" s="167">
        <f>SUM(E551:E566)</f>
        <v>400</v>
      </c>
    </row>
    <row r="568" spans="1:5" ht="23.25" customHeight="1" thickTop="1">
      <c r="A568" s="162"/>
      <c r="B568" s="162"/>
      <c r="C568" s="162"/>
      <c r="D568" s="168"/>
      <c r="E568" s="168"/>
    </row>
    <row r="569" spans="1:5" ht="23.25" customHeight="1">
      <c r="A569" s="170" t="s">
        <v>461</v>
      </c>
      <c r="B569" s="169"/>
      <c r="C569" s="7"/>
      <c r="D569" s="7"/>
      <c r="E569" s="7"/>
    </row>
    <row r="570" spans="1:5" ht="23.25" customHeight="1">
      <c r="A570" s="50"/>
      <c r="B570" s="7"/>
      <c r="C570" s="12"/>
      <c r="D570" s="7"/>
      <c r="E570" s="7"/>
    </row>
    <row r="571" spans="1:5" ht="23.25" customHeight="1">
      <c r="A571" s="50"/>
      <c r="B571" s="7"/>
      <c r="C571" s="12"/>
      <c r="D571" s="7"/>
      <c r="E571" s="7"/>
    </row>
    <row r="572" spans="1:5" ht="23.25" customHeight="1">
      <c r="A572" s="7"/>
      <c r="B572" s="7"/>
      <c r="C572" s="189"/>
      <c r="D572" s="228" t="s">
        <v>210</v>
      </c>
      <c r="E572" s="229"/>
    </row>
    <row r="573" spans="1:5" ht="23.25" customHeight="1">
      <c r="A573" s="7"/>
      <c r="B573" s="7"/>
      <c r="C573" s="9"/>
      <c r="D573" s="153" t="s">
        <v>212</v>
      </c>
      <c r="E573" s="17"/>
    </row>
    <row r="574" spans="1:5" ht="23.25" customHeight="1">
      <c r="A574" s="144"/>
      <c r="B574" s="144"/>
      <c r="C574" s="191" t="s">
        <v>213</v>
      </c>
      <c r="D574" s="192"/>
      <c r="E574" s="178"/>
    </row>
    <row r="575" spans="1:5" ht="23.25" customHeight="1">
      <c r="A575" s="162"/>
      <c r="B575" s="162"/>
      <c r="C575" s="190"/>
      <c r="D575" s="194" t="s">
        <v>214</v>
      </c>
      <c r="E575" s="195"/>
    </row>
    <row r="576" spans="1:5" ht="23.25" customHeight="1">
      <c r="A576" s="152"/>
      <c r="B576" s="152"/>
      <c r="C576" s="230"/>
      <c r="D576" s="230"/>
      <c r="E576" s="152"/>
    </row>
    <row r="577" spans="1:5" ht="23.25" customHeight="1">
      <c r="A577" s="7"/>
      <c r="B577" s="16"/>
      <c r="C577" s="16"/>
      <c r="D577" s="16" t="s">
        <v>218</v>
      </c>
      <c r="E577" s="16"/>
    </row>
    <row r="578" spans="1:5" ht="23.25" customHeight="1">
      <c r="A578" s="7"/>
      <c r="B578" s="16"/>
      <c r="C578" s="16"/>
      <c r="D578" s="16" t="s">
        <v>400</v>
      </c>
      <c r="E578" s="16"/>
    </row>
    <row r="579" spans="1:5" ht="23.25" customHeight="1">
      <c r="A579" s="225" t="s">
        <v>195</v>
      </c>
      <c r="B579" s="225"/>
      <c r="C579" s="225"/>
      <c r="D579" s="225"/>
      <c r="E579" s="225"/>
    </row>
    <row r="580" spans="1:5" ht="23.25" customHeight="1">
      <c r="A580" s="153" t="s">
        <v>196</v>
      </c>
      <c r="B580" s="2"/>
      <c r="C580" s="16"/>
      <c r="D580" s="16"/>
      <c r="E580" s="16"/>
    </row>
    <row r="581" spans="1:5" ht="23.25" customHeight="1">
      <c r="A581" s="226" t="s">
        <v>6</v>
      </c>
      <c r="B581" s="227"/>
      <c r="C581" s="154" t="s">
        <v>51</v>
      </c>
      <c r="D581" s="154" t="s">
        <v>52</v>
      </c>
      <c r="E581" s="154" t="s">
        <v>53</v>
      </c>
    </row>
    <row r="582" spans="1:5" ht="23.25" customHeight="1">
      <c r="A582" s="155"/>
      <c r="B582" s="58"/>
      <c r="C582" s="4"/>
      <c r="D582" s="58"/>
      <c r="E582" s="156"/>
    </row>
    <row r="583" spans="1:5" ht="23.25" customHeight="1">
      <c r="A583" s="9" t="s">
        <v>472</v>
      </c>
      <c r="B583" s="7"/>
      <c r="C583" s="196"/>
      <c r="D583" s="20">
        <v>18835</v>
      </c>
      <c r="E583" s="157"/>
    </row>
    <row r="584" spans="1:5" ht="23.25" customHeight="1">
      <c r="A584" s="9"/>
      <c r="B584" s="7" t="s">
        <v>19</v>
      </c>
      <c r="C584" s="196"/>
      <c r="D584" s="158"/>
      <c r="E584" s="5">
        <v>14126.25</v>
      </c>
    </row>
    <row r="585" spans="1:5" ht="23.25" customHeight="1">
      <c r="A585" s="9"/>
      <c r="B585" s="7" t="s">
        <v>346</v>
      </c>
      <c r="C585" s="11"/>
      <c r="D585" s="158"/>
      <c r="E585" s="37">
        <v>4708.75</v>
      </c>
    </row>
    <row r="586" spans="1:5" ht="23.25" customHeight="1">
      <c r="A586" s="9"/>
      <c r="B586" s="7"/>
      <c r="C586" s="4"/>
      <c r="D586" s="158"/>
      <c r="E586" s="159"/>
    </row>
    <row r="587" spans="1:5" ht="23.25" customHeight="1">
      <c r="A587" s="9"/>
      <c r="B587" s="7"/>
      <c r="C587" s="4"/>
      <c r="D587" s="160"/>
      <c r="E587" s="159"/>
    </row>
    <row r="588" spans="1:5" ht="23.25" customHeight="1">
      <c r="A588" s="161"/>
      <c r="B588" s="162"/>
      <c r="C588" s="157"/>
      <c r="D588" s="160"/>
      <c r="E588" s="157"/>
    </row>
    <row r="589" spans="1:5" ht="23.25" customHeight="1">
      <c r="A589" s="161"/>
      <c r="B589" s="162"/>
      <c r="C589" s="157"/>
      <c r="D589" s="160"/>
      <c r="E589" s="157"/>
    </row>
    <row r="590" spans="1:5" ht="23.25" customHeight="1">
      <c r="A590" s="161"/>
      <c r="B590" s="162"/>
      <c r="C590" s="157"/>
      <c r="D590" s="160"/>
      <c r="E590" s="157"/>
    </row>
    <row r="591" spans="1:5" ht="23.25" customHeight="1">
      <c r="A591" s="161"/>
      <c r="B591" s="162"/>
      <c r="C591" s="157"/>
      <c r="D591" s="160"/>
      <c r="E591" s="157"/>
    </row>
    <row r="592" spans="1:5" ht="23.25" customHeight="1">
      <c r="A592" s="161"/>
      <c r="B592" s="162"/>
      <c r="C592" s="157"/>
      <c r="D592" s="160"/>
      <c r="E592" s="157"/>
    </row>
    <row r="593" spans="1:5" ht="23.25" customHeight="1">
      <c r="A593" s="161"/>
      <c r="B593" s="162"/>
      <c r="C593" s="157"/>
      <c r="D593" s="160"/>
      <c r="E593" s="157"/>
    </row>
    <row r="594" spans="1:5" ht="23.25" customHeight="1">
      <c r="A594" s="161"/>
      <c r="B594" s="162"/>
      <c r="C594" s="157"/>
      <c r="D594" s="160"/>
      <c r="E594" s="157"/>
    </row>
    <row r="595" spans="1:5" ht="23.25" customHeight="1">
      <c r="A595" s="161"/>
      <c r="B595" s="162"/>
      <c r="C595" s="157"/>
      <c r="D595" s="160"/>
      <c r="E595" s="157"/>
    </row>
    <row r="596" spans="1:5" ht="23.25" customHeight="1">
      <c r="A596" s="161"/>
      <c r="B596" s="162"/>
      <c r="C596" s="157"/>
      <c r="D596" s="160"/>
      <c r="E596" s="157"/>
    </row>
    <row r="597" spans="1:5" ht="23.25" customHeight="1">
      <c r="A597" s="161"/>
      <c r="B597" s="162"/>
      <c r="C597" s="157"/>
      <c r="D597" s="160"/>
      <c r="E597" s="157"/>
    </row>
    <row r="598" spans="1:5" ht="23.25" customHeight="1">
      <c r="A598" s="161"/>
      <c r="B598" s="162"/>
      <c r="C598" s="157"/>
      <c r="D598" s="160"/>
      <c r="E598" s="157"/>
    </row>
    <row r="599" spans="1:5" ht="23.25" customHeight="1" thickBot="1">
      <c r="A599" s="163"/>
      <c r="B599" s="164"/>
      <c r="C599" s="165"/>
      <c r="D599" s="166">
        <f>SUM(D583:D598)</f>
        <v>18835</v>
      </c>
      <c r="E599" s="167">
        <f>SUM(E583:E598)</f>
        <v>18835</v>
      </c>
    </row>
    <row r="600" spans="1:5" ht="23.25" customHeight="1" thickTop="1">
      <c r="A600" s="162"/>
      <c r="B600" s="162"/>
      <c r="C600" s="162"/>
      <c r="D600" s="168"/>
      <c r="E600" s="168"/>
    </row>
    <row r="601" spans="1:5" ht="23.25" customHeight="1">
      <c r="A601" s="170" t="s">
        <v>473</v>
      </c>
      <c r="B601" s="169"/>
      <c r="C601" s="7"/>
      <c r="D601" s="7"/>
      <c r="E601" s="7"/>
    </row>
    <row r="602" spans="1:5" ht="23.25" customHeight="1">
      <c r="A602" s="50" t="s">
        <v>474</v>
      </c>
      <c r="B602" s="7"/>
      <c r="C602" s="12"/>
      <c r="D602" s="7"/>
      <c r="E602" s="7"/>
    </row>
    <row r="603" spans="1:5" ht="23.25" customHeight="1">
      <c r="A603" s="50"/>
      <c r="B603" s="7"/>
      <c r="C603" s="12"/>
      <c r="D603" s="7"/>
      <c r="E603" s="7"/>
    </row>
    <row r="604" spans="1:5" ht="23.25" customHeight="1">
      <c r="A604" s="7"/>
      <c r="B604" s="7"/>
      <c r="C604" s="189"/>
      <c r="D604" s="228" t="s">
        <v>210</v>
      </c>
      <c r="E604" s="229"/>
    </row>
    <row r="605" spans="1:5" ht="23.25" customHeight="1">
      <c r="A605" s="7"/>
      <c r="B605" s="7"/>
      <c r="C605" s="9"/>
      <c r="D605" s="153" t="s">
        <v>212</v>
      </c>
      <c r="E605" s="17"/>
    </row>
    <row r="606" spans="1:5" ht="23.25" customHeight="1">
      <c r="A606" s="144"/>
      <c r="B606" s="144"/>
      <c r="C606" s="191" t="s">
        <v>213</v>
      </c>
      <c r="D606" s="192"/>
      <c r="E606" s="178"/>
    </row>
    <row r="607" spans="1:5" ht="23.25" customHeight="1">
      <c r="A607" s="162"/>
      <c r="B607" s="162"/>
      <c r="C607" s="190"/>
      <c r="D607" s="194" t="s">
        <v>214</v>
      </c>
      <c r="E607" s="195"/>
    </row>
    <row r="608" spans="1:5" ht="23.25" customHeight="1">
      <c r="A608" s="152"/>
      <c r="B608" s="152"/>
      <c r="C608" s="230"/>
      <c r="D608" s="230"/>
      <c r="E608" s="152"/>
    </row>
    <row r="609" spans="1:5" ht="23.25" customHeight="1">
      <c r="A609" s="7"/>
      <c r="B609" s="16"/>
      <c r="C609" s="16"/>
      <c r="D609" s="16" t="s">
        <v>218</v>
      </c>
      <c r="E609" s="16"/>
    </row>
    <row r="610" spans="1:5" ht="23.25" customHeight="1">
      <c r="A610" s="7"/>
      <c r="B610" s="16"/>
      <c r="C610" s="16"/>
      <c r="D610" s="16" t="s">
        <v>400</v>
      </c>
      <c r="E610" s="16"/>
    </row>
    <row r="611" spans="1:5" ht="23.25" customHeight="1">
      <c r="A611" s="225" t="s">
        <v>195</v>
      </c>
      <c r="B611" s="225"/>
      <c r="C611" s="225"/>
      <c r="D611" s="225"/>
      <c r="E611" s="225"/>
    </row>
    <row r="612" spans="1:5" ht="23.25" customHeight="1">
      <c r="A612" s="153" t="s">
        <v>196</v>
      </c>
      <c r="B612" s="2"/>
      <c r="C612" s="16"/>
      <c r="D612" s="16"/>
      <c r="E612" s="16"/>
    </row>
    <row r="613" spans="1:5" ht="23.25" customHeight="1">
      <c r="A613" s="226" t="s">
        <v>6</v>
      </c>
      <c r="B613" s="227"/>
      <c r="C613" s="154" t="s">
        <v>51</v>
      </c>
      <c r="D613" s="154" t="s">
        <v>52</v>
      </c>
      <c r="E613" s="154" t="s">
        <v>53</v>
      </c>
    </row>
    <row r="614" spans="1:5" ht="23.25" customHeight="1">
      <c r="A614" s="155"/>
      <c r="B614" s="58"/>
      <c r="C614" s="4"/>
      <c r="D614" s="58"/>
      <c r="E614" s="156"/>
    </row>
    <row r="615" spans="1:5" ht="23.25" customHeight="1">
      <c r="A615" s="9" t="s">
        <v>19</v>
      </c>
      <c r="B615" s="7"/>
      <c r="C615" s="196"/>
      <c r="D615" s="20">
        <v>111.44</v>
      </c>
      <c r="E615" s="157"/>
    </row>
    <row r="616" spans="1:5" ht="23.25" customHeight="1">
      <c r="A616" s="9"/>
      <c r="B616" s="7" t="s">
        <v>475</v>
      </c>
      <c r="C616" s="196"/>
      <c r="D616" s="158"/>
      <c r="E616" s="5">
        <v>111.44</v>
      </c>
    </row>
    <row r="617" spans="1:5" ht="23.25" customHeight="1">
      <c r="A617" s="9"/>
      <c r="B617" s="7"/>
      <c r="C617" s="11"/>
      <c r="D617" s="158"/>
      <c r="E617" s="37"/>
    </row>
    <row r="618" spans="1:5" ht="23.25" customHeight="1">
      <c r="A618" s="9"/>
      <c r="B618" s="7"/>
      <c r="C618" s="4"/>
      <c r="D618" s="158"/>
      <c r="E618" s="159"/>
    </row>
    <row r="619" spans="1:5" ht="23.25" customHeight="1">
      <c r="A619" s="9"/>
      <c r="B619" s="7"/>
      <c r="C619" s="4"/>
      <c r="D619" s="160"/>
      <c r="E619" s="159"/>
    </row>
    <row r="620" spans="1:5" ht="23.25" customHeight="1">
      <c r="A620" s="161"/>
      <c r="B620" s="162"/>
      <c r="C620" s="157"/>
      <c r="D620" s="160"/>
      <c r="E620" s="157"/>
    </row>
    <row r="621" spans="1:5" ht="23.25" customHeight="1">
      <c r="A621" s="161"/>
      <c r="B621" s="162"/>
      <c r="C621" s="157"/>
      <c r="D621" s="160"/>
      <c r="E621" s="157"/>
    </row>
    <row r="622" spans="1:5" ht="23.25" customHeight="1">
      <c r="A622" s="161"/>
      <c r="B622" s="162"/>
      <c r="C622" s="157"/>
      <c r="D622" s="160"/>
      <c r="E622" s="157"/>
    </row>
    <row r="623" spans="1:5" ht="23.25" customHeight="1">
      <c r="A623" s="161"/>
      <c r="B623" s="162"/>
      <c r="C623" s="157"/>
      <c r="D623" s="160"/>
      <c r="E623" s="157"/>
    </row>
    <row r="624" spans="1:5" ht="23.25" customHeight="1">
      <c r="A624" s="161"/>
      <c r="B624" s="162"/>
      <c r="C624" s="157"/>
      <c r="D624" s="160"/>
      <c r="E624" s="157"/>
    </row>
    <row r="625" spans="1:5" ht="23.25" customHeight="1">
      <c r="A625" s="161"/>
      <c r="B625" s="162"/>
      <c r="C625" s="157"/>
      <c r="D625" s="160"/>
      <c r="E625" s="157"/>
    </row>
    <row r="626" spans="1:5" ht="23.25" customHeight="1">
      <c r="A626" s="161"/>
      <c r="B626" s="162"/>
      <c r="C626" s="157"/>
      <c r="D626" s="160"/>
      <c r="E626" s="157"/>
    </row>
    <row r="627" spans="1:5" ht="23.25" customHeight="1">
      <c r="A627" s="161"/>
      <c r="B627" s="162"/>
      <c r="C627" s="157"/>
      <c r="D627" s="160"/>
      <c r="E627" s="157"/>
    </row>
    <row r="628" spans="1:5" ht="23.25" customHeight="1">
      <c r="A628" s="161"/>
      <c r="B628" s="162"/>
      <c r="C628" s="157"/>
      <c r="D628" s="160"/>
      <c r="E628" s="157"/>
    </row>
    <row r="629" spans="1:5" ht="23.25" customHeight="1">
      <c r="A629" s="161"/>
      <c r="B629" s="162"/>
      <c r="C629" s="157"/>
      <c r="D629" s="160"/>
      <c r="E629" s="157"/>
    </row>
    <row r="630" spans="1:5" ht="23.25" customHeight="1">
      <c r="A630" s="161"/>
      <c r="B630" s="162"/>
      <c r="C630" s="157"/>
      <c r="D630" s="160"/>
      <c r="E630" s="157"/>
    </row>
    <row r="631" spans="1:5" ht="23.25" customHeight="1" thickBot="1">
      <c r="A631" s="163"/>
      <c r="B631" s="164"/>
      <c r="C631" s="165"/>
      <c r="D631" s="166">
        <f>SUM(D615:D630)</f>
        <v>111.44</v>
      </c>
      <c r="E631" s="167">
        <f>SUM(E615:E630)</f>
        <v>111.44</v>
      </c>
    </row>
    <row r="632" spans="1:5" ht="23.25" customHeight="1" thickTop="1">
      <c r="A632" s="162"/>
      <c r="B632" s="162"/>
      <c r="C632" s="162"/>
      <c r="D632" s="168"/>
      <c r="E632" s="168"/>
    </row>
    <row r="633" spans="1:5" ht="23.25" customHeight="1">
      <c r="A633" s="170" t="s">
        <v>476</v>
      </c>
      <c r="B633" s="169"/>
      <c r="C633" s="7"/>
      <c r="D633" s="7"/>
      <c r="E633" s="7"/>
    </row>
    <row r="634" spans="1:5" ht="23.25" customHeight="1">
      <c r="A634" s="50"/>
      <c r="B634" s="7"/>
      <c r="C634" s="12"/>
      <c r="D634" s="7"/>
      <c r="E634" s="7"/>
    </row>
    <row r="635" spans="1:5" ht="23.25" customHeight="1">
      <c r="A635" s="50"/>
      <c r="B635" s="7"/>
      <c r="C635" s="12"/>
      <c r="D635" s="7"/>
      <c r="E635" s="7"/>
    </row>
    <row r="636" spans="1:5" ht="23.25" customHeight="1">
      <c r="A636" s="7"/>
      <c r="B636" s="7"/>
      <c r="C636" s="189"/>
      <c r="D636" s="228" t="s">
        <v>210</v>
      </c>
      <c r="E636" s="229"/>
    </row>
    <row r="637" spans="1:5" ht="23.25" customHeight="1">
      <c r="A637" s="7"/>
      <c r="B637" s="7"/>
      <c r="C637" s="9"/>
      <c r="D637" s="153" t="s">
        <v>212</v>
      </c>
      <c r="E637" s="17"/>
    </row>
    <row r="638" spans="1:5" ht="23.25" customHeight="1">
      <c r="A638" s="144"/>
      <c r="B638" s="144"/>
      <c r="C638" s="191" t="s">
        <v>213</v>
      </c>
      <c r="D638" s="192"/>
      <c r="E638" s="178"/>
    </row>
    <row r="639" spans="1:5" ht="23.25" customHeight="1">
      <c r="A639" s="162"/>
      <c r="B639" s="162"/>
      <c r="C639" s="190"/>
      <c r="D639" s="194" t="s">
        <v>214</v>
      </c>
      <c r="E639" s="195"/>
    </row>
    <row r="640" spans="1:5" ht="23.25" customHeight="1">
      <c r="A640" s="152"/>
      <c r="B640" s="152"/>
      <c r="C640" s="230"/>
      <c r="D640" s="230"/>
      <c r="E640" s="152"/>
    </row>
  </sheetData>
  <mergeCells count="79">
    <mergeCell ref="A515:E515"/>
    <mergeCell ref="A517:B517"/>
    <mergeCell ref="D540:E540"/>
    <mergeCell ref="C544:D544"/>
    <mergeCell ref="A483:E483"/>
    <mergeCell ref="A485:B485"/>
    <mergeCell ref="D508:E508"/>
    <mergeCell ref="C512:D512"/>
    <mergeCell ref="A259:E259"/>
    <mergeCell ref="A261:B261"/>
    <mergeCell ref="D284:E284"/>
    <mergeCell ref="C288:D288"/>
    <mergeCell ref="D60:E60"/>
    <mergeCell ref="A69:B69"/>
    <mergeCell ref="D92:E92"/>
    <mergeCell ref="C96:D96"/>
    <mergeCell ref="A67:E67"/>
    <mergeCell ref="C64:D64"/>
    <mergeCell ref="A35:E35"/>
    <mergeCell ref="A37:B37"/>
    <mergeCell ref="A3:E3"/>
    <mergeCell ref="A5:B5"/>
    <mergeCell ref="D29:E29"/>
    <mergeCell ref="A99:E99"/>
    <mergeCell ref="A101:B101"/>
    <mergeCell ref="D124:E124"/>
    <mergeCell ref="C128:D128"/>
    <mergeCell ref="A131:E131"/>
    <mergeCell ref="A133:B133"/>
    <mergeCell ref="D156:E156"/>
    <mergeCell ref="C160:D160"/>
    <mergeCell ref="A163:E163"/>
    <mergeCell ref="A165:B165"/>
    <mergeCell ref="D188:E188"/>
    <mergeCell ref="C224:D224"/>
    <mergeCell ref="C192:D192"/>
    <mergeCell ref="A195:E195"/>
    <mergeCell ref="A197:B197"/>
    <mergeCell ref="D220:E220"/>
    <mergeCell ref="A227:E227"/>
    <mergeCell ref="A229:B229"/>
    <mergeCell ref="D252:E252"/>
    <mergeCell ref="C256:D256"/>
    <mergeCell ref="A291:E291"/>
    <mergeCell ref="A293:B293"/>
    <mergeCell ref="D316:E316"/>
    <mergeCell ref="C320:D320"/>
    <mergeCell ref="A323:E323"/>
    <mergeCell ref="A325:B325"/>
    <mergeCell ref="D348:E348"/>
    <mergeCell ref="C352:D352"/>
    <mergeCell ref="A355:E355"/>
    <mergeCell ref="A357:B357"/>
    <mergeCell ref="D380:E380"/>
    <mergeCell ref="C384:D384"/>
    <mergeCell ref="A387:E387"/>
    <mergeCell ref="A389:B389"/>
    <mergeCell ref="D412:E412"/>
    <mergeCell ref="C416:D416"/>
    <mergeCell ref="A419:E419"/>
    <mergeCell ref="A421:B421"/>
    <mergeCell ref="D444:E444"/>
    <mergeCell ref="C448:D448"/>
    <mergeCell ref="A451:E451"/>
    <mergeCell ref="A453:B453"/>
    <mergeCell ref="D476:E476"/>
    <mergeCell ref="C480:D480"/>
    <mergeCell ref="A547:E547"/>
    <mergeCell ref="A549:B549"/>
    <mergeCell ref="D572:E572"/>
    <mergeCell ref="C576:D576"/>
    <mergeCell ref="A579:E579"/>
    <mergeCell ref="A581:B581"/>
    <mergeCell ref="D604:E604"/>
    <mergeCell ref="C608:D608"/>
    <mergeCell ref="A611:E611"/>
    <mergeCell ref="A613:B613"/>
    <mergeCell ref="D636:E636"/>
    <mergeCell ref="C640:D640"/>
  </mergeCells>
  <printOptions/>
  <pageMargins left="0.64" right="0.54" top="0.75" bottom="0.69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9">
      <selection activeCell="G39" sqref="G39"/>
    </sheetView>
  </sheetViews>
  <sheetFormatPr defaultColWidth="9.140625" defaultRowHeight="12.75"/>
  <cols>
    <col min="1" max="1" width="45.421875" style="0" customWidth="1"/>
    <col min="2" max="2" width="10.57421875" style="0" customWidth="1"/>
    <col min="3" max="4" width="18.7109375" style="0" customWidth="1"/>
    <col min="5" max="5" width="13.8515625" style="0" customWidth="1"/>
    <col min="6" max="6" width="13.28125" style="0" customWidth="1"/>
    <col min="7" max="7" width="13.57421875" style="0" customWidth="1"/>
    <col min="8" max="8" width="14.421875" style="0" customWidth="1"/>
  </cols>
  <sheetData>
    <row r="1" spans="1:4" ht="22.5" customHeight="1">
      <c r="A1" s="307" t="s">
        <v>0</v>
      </c>
      <c r="B1" s="307"/>
      <c r="C1" s="307"/>
      <c r="D1" s="307"/>
    </row>
    <row r="2" spans="1:4" ht="21" customHeight="1">
      <c r="A2" s="307" t="s">
        <v>140</v>
      </c>
      <c r="B2" s="307"/>
      <c r="C2" s="307"/>
      <c r="D2" s="307"/>
    </row>
    <row r="3" spans="1:4" ht="19.5" customHeight="1">
      <c r="A3" s="308" t="s">
        <v>335</v>
      </c>
      <c r="B3" s="308"/>
      <c r="C3" s="308"/>
      <c r="D3" s="308"/>
    </row>
    <row r="4" spans="1:4" ht="20.25" customHeight="1">
      <c r="A4" s="31" t="s">
        <v>6</v>
      </c>
      <c r="B4" s="31" t="s">
        <v>51</v>
      </c>
      <c r="C4" s="31" t="s">
        <v>52</v>
      </c>
      <c r="D4" s="31" t="s">
        <v>53</v>
      </c>
    </row>
    <row r="5" spans="1:4" ht="19.5" customHeight="1">
      <c r="A5" s="106" t="s">
        <v>141</v>
      </c>
      <c r="B5" s="107" t="s">
        <v>142</v>
      </c>
      <c r="C5" s="108">
        <v>0</v>
      </c>
      <c r="D5" s="106"/>
    </row>
    <row r="6" spans="1:8" ht="20.25" customHeight="1">
      <c r="A6" s="34" t="s">
        <v>187</v>
      </c>
      <c r="B6" s="107" t="s">
        <v>143</v>
      </c>
      <c r="C6" s="37">
        <f>10692359.47+3677914.78-916811.29+85955-2241028.2+2769763.8+59718.57-1540444.43+1317124.65-1532910.77+278082.42-1886027.64+8331047.3-1658273.55+3350+1063226.3-1914162.25</f>
        <v>16588884.160000004</v>
      </c>
      <c r="D6" s="34"/>
      <c r="E6" s="205"/>
      <c r="F6" s="59"/>
      <c r="G6" s="110"/>
      <c r="H6" s="59"/>
    </row>
    <row r="7" spans="1:6" ht="20.25" customHeight="1">
      <c r="A7" s="34" t="s">
        <v>188</v>
      </c>
      <c r="B7" s="107" t="s">
        <v>57</v>
      </c>
      <c r="C7" s="66">
        <v>8099.88</v>
      </c>
      <c r="D7" s="34"/>
      <c r="E7" s="205"/>
      <c r="F7" s="59"/>
    </row>
    <row r="8" spans="1:6" ht="20.25" customHeight="1">
      <c r="A8" s="34" t="s">
        <v>189</v>
      </c>
      <c r="B8" s="111" t="s">
        <v>143</v>
      </c>
      <c r="C8" s="66">
        <f>192382+1940.21</f>
        <v>194322.21</v>
      </c>
      <c r="D8" s="34"/>
      <c r="F8" s="59"/>
    </row>
    <row r="9" spans="1:6" ht="20.25" customHeight="1">
      <c r="A9" s="34" t="s">
        <v>190</v>
      </c>
      <c r="B9" s="111" t="s">
        <v>57</v>
      </c>
      <c r="C9" s="37">
        <f>35248.28+505.98</f>
        <v>35754.26</v>
      </c>
      <c r="D9" s="34"/>
      <c r="F9" s="59"/>
    </row>
    <row r="10" spans="1:6" ht="20.25" customHeight="1">
      <c r="A10" s="34" t="s">
        <v>207</v>
      </c>
      <c r="B10" s="111"/>
      <c r="C10" s="37">
        <f>41262.41-2500+2800+7000-3250+3500+249.61</f>
        <v>49062.020000000004</v>
      </c>
      <c r="D10" s="34"/>
      <c r="F10" s="59"/>
    </row>
    <row r="11" spans="1:6" ht="20.25" customHeight="1">
      <c r="A11" s="34" t="s">
        <v>229</v>
      </c>
      <c r="B11" s="111"/>
      <c r="C11" s="37">
        <f>123134.77+150810.58</f>
        <v>273945.35</v>
      </c>
      <c r="D11" s="34"/>
      <c r="E11" s="59">
        <f>C5+C6+C7+C8+C9+C10+C11</f>
        <v>17150067.880000006</v>
      </c>
      <c r="F11" s="59"/>
    </row>
    <row r="12" spans="1:6" ht="20.25" customHeight="1">
      <c r="A12" s="34" t="s">
        <v>144</v>
      </c>
      <c r="B12" s="112">
        <v>701</v>
      </c>
      <c r="C12" s="37">
        <f>4145399.9+328985.82</f>
        <v>4474385.72</v>
      </c>
      <c r="D12" s="34"/>
      <c r="F12" s="59"/>
    </row>
    <row r="13" spans="1:7" ht="20.25" customHeight="1">
      <c r="A13" s="34" t="s">
        <v>40</v>
      </c>
      <c r="B13" s="111" t="s">
        <v>39</v>
      </c>
      <c r="C13" s="66">
        <f>189300-91300-10000-1800-886.5-85313.5+26400-26400+7774-7774+145120-77500-8600-11500+131300-49600-64000-55800-9420</f>
        <v>0</v>
      </c>
      <c r="D13" s="34"/>
      <c r="E13" s="205"/>
      <c r="F13" s="59"/>
      <c r="G13" s="59"/>
    </row>
    <row r="14" spans="1:7" ht="20.25" customHeight="1">
      <c r="A14" s="34" t="s">
        <v>24</v>
      </c>
      <c r="B14" s="111" t="s">
        <v>41</v>
      </c>
      <c r="C14" s="37">
        <f>3000+80451+91300+196082+27269+29604+16749+3000</f>
        <v>447455</v>
      </c>
      <c r="D14" s="34"/>
      <c r="E14" s="205"/>
      <c r="F14" s="59"/>
      <c r="G14" s="59"/>
    </row>
    <row r="15" spans="1:7" ht="20.25" customHeight="1">
      <c r="A15" s="34" t="s">
        <v>25</v>
      </c>
      <c r="B15" s="112">
        <v>100</v>
      </c>
      <c r="C15" s="37">
        <f>333168+340955+340360-50+597391+491661+489350+497700</f>
        <v>3090535</v>
      </c>
      <c r="D15" s="34"/>
      <c r="E15" s="205"/>
      <c r="F15" s="59"/>
      <c r="G15" s="59"/>
    </row>
    <row r="16" spans="1:7" ht="20.25" customHeight="1">
      <c r="A16" s="34" t="s">
        <v>26</v>
      </c>
      <c r="B16" s="112">
        <v>120</v>
      </c>
      <c r="C16" s="37">
        <f>51390+51390+51390+51390+51390+51390+50550</f>
        <v>358890</v>
      </c>
      <c r="D16" s="34"/>
      <c r="E16" s="205"/>
      <c r="F16" s="59"/>
      <c r="G16" s="59"/>
    </row>
    <row r="17" spans="1:7" ht="20.25" customHeight="1">
      <c r="A17" s="34" t="s">
        <v>21</v>
      </c>
      <c r="B17" s="112">
        <v>130</v>
      </c>
      <c r="C17" s="37">
        <f>239400+239400+235340+227485+225720+225720+218880</f>
        <v>1611945</v>
      </c>
      <c r="D17" s="34"/>
      <c r="E17" s="205"/>
      <c r="F17" s="59"/>
      <c r="G17" s="59"/>
    </row>
    <row r="18" spans="1:7" ht="21.75" customHeight="1">
      <c r="A18" s="34" t="s">
        <v>27</v>
      </c>
      <c r="B18" s="112">
        <v>200</v>
      </c>
      <c r="C18" s="37">
        <f>17515+37243+47646+37354+24737+46724-12600+46677</f>
        <v>245296</v>
      </c>
      <c r="D18" s="34"/>
      <c r="E18" s="205"/>
      <c r="F18" s="59"/>
      <c r="G18" s="59"/>
    </row>
    <row r="19" spans="1:7" ht="20.25" customHeight="1">
      <c r="A19" s="34" t="s">
        <v>28</v>
      </c>
      <c r="B19" s="112">
        <v>250</v>
      </c>
      <c r="C19" s="37">
        <f>14367.5+56293+10000+97732+85313.5+135714.5+26400+160117+93065.15+77500+8600+7774+49600+64000+55800+9420+175972</f>
        <v>1127668.65</v>
      </c>
      <c r="D19" s="34"/>
      <c r="E19" s="205"/>
      <c r="F19" s="59"/>
      <c r="G19" s="59"/>
    </row>
    <row r="20" spans="1:7" ht="19.5" customHeight="1">
      <c r="A20" s="34" t="s">
        <v>29</v>
      </c>
      <c r="B20" s="112">
        <v>270</v>
      </c>
      <c r="C20" s="66">
        <f>166949+41499+58241+166286+145336-26320+368101.8</f>
        <v>920092.8</v>
      </c>
      <c r="D20" s="34"/>
      <c r="E20" s="205"/>
      <c r="F20" s="59"/>
      <c r="G20" s="59"/>
    </row>
    <row r="21" spans="1:7" ht="20.25" customHeight="1">
      <c r="A21" s="34" t="s">
        <v>30</v>
      </c>
      <c r="B21" s="112">
        <v>300</v>
      </c>
      <c r="C21" s="66">
        <f>23895.85+43590.82+41139.78+7289.99+27381.82+23823.71+30137.91</f>
        <v>197259.88</v>
      </c>
      <c r="D21" s="34"/>
      <c r="E21" s="205"/>
      <c r="F21" s="59"/>
      <c r="G21" s="59"/>
    </row>
    <row r="22" spans="1:7" ht="19.5" customHeight="1">
      <c r="A22" s="34" t="s">
        <v>18</v>
      </c>
      <c r="B22" s="112">
        <v>400</v>
      </c>
      <c r="C22" s="66">
        <f>100048+2704+15000+25000</f>
        <v>142752</v>
      </c>
      <c r="D22" s="34"/>
      <c r="E22" s="205"/>
      <c r="F22" s="59"/>
      <c r="G22" s="59"/>
    </row>
    <row r="23" spans="1:7" ht="19.5" customHeight="1">
      <c r="A23" s="34" t="s">
        <v>31</v>
      </c>
      <c r="B23" s="112">
        <v>450</v>
      </c>
      <c r="C23" s="66">
        <f>6550+5750+163270+173000+26320+10900</f>
        <v>385790</v>
      </c>
      <c r="D23" s="34"/>
      <c r="E23" s="205"/>
      <c r="F23" s="59"/>
      <c r="G23" s="59"/>
    </row>
    <row r="24" spans="1:6" ht="19.5" customHeight="1">
      <c r="A24" s="34" t="s">
        <v>38</v>
      </c>
      <c r="B24" s="112">
        <v>500</v>
      </c>
      <c r="C24" s="66">
        <v>13000</v>
      </c>
      <c r="D24" s="34"/>
      <c r="E24" s="206"/>
      <c r="F24" s="59"/>
    </row>
    <row r="25" spans="1:8" ht="20.25" customHeight="1">
      <c r="A25" s="34" t="s">
        <v>54</v>
      </c>
      <c r="B25" s="112">
        <v>600</v>
      </c>
      <c r="C25" s="66">
        <v>0</v>
      </c>
      <c r="D25" s="37">
        <f>521233.22-57830-99500</f>
        <v>363903.22</v>
      </c>
      <c r="E25" s="207"/>
      <c r="F25" s="59"/>
      <c r="G25" s="59"/>
      <c r="H25" s="59"/>
    </row>
    <row r="26" spans="1:8" ht="20.25" customHeight="1">
      <c r="A26" s="34" t="s">
        <v>254</v>
      </c>
      <c r="B26" s="112"/>
      <c r="C26" s="66">
        <f>151500+304000+154800+602300+199300</f>
        <v>1411900</v>
      </c>
      <c r="D26" s="37"/>
      <c r="E26" s="207"/>
      <c r="F26" s="59"/>
      <c r="G26" s="59"/>
      <c r="H26" s="59"/>
    </row>
    <row r="27" spans="1:8" ht="20.25" customHeight="1">
      <c r="A27" s="34" t="s">
        <v>248</v>
      </c>
      <c r="B27" s="112"/>
      <c r="C27" s="66">
        <f>37000+36000+1000+36000+18000</f>
        <v>128000</v>
      </c>
      <c r="D27" s="37"/>
      <c r="E27" s="207"/>
      <c r="F27" s="59"/>
      <c r="G27" s="59"/>
      <c r="H27" s="59"/>
    </row>
    <row r="28" spans="1:8" ht="19.5" customHeight="1">
      <c r="A28" s="34" t="s">
        <v>255</v>
      </c>
      <c r="B28" s="112"/>
      <c r="C28" s="66">
        <f>77490</f>
        <v>77490</v>
      </c>
      <c r="D28" s="37"/>
      <c r="E28" s="207"/>
      <c r="F28" s="59"/>
      <c r="G28" s="59"/>
      <c r="H28" s="59"/>
    </row>
    <row r="29" spans="1:8" ht="19.5" customHeight="1">
      <c r="A29" s="34" t="s">
        <v>267</v>
      </c>
      <c r="B29" s="112"/>
      <c r="C29" s="66">
        <f>19740</f>
        <v>19740</v>
      </c>
      <c r="D29" s="37"/>
      <c r="E29" s="207"/>
      <c r="F29" s="59"/>
      <c r="G29" s="59"/>
      <c r="H29" s="59"/>
    </row>
    <row r="30" spans="1:8" ht="19.5" customHeight="1">
      <c r="A30" s="34" t="s">
        <v>268</v>
      </c>
      <c r="B30" s="112"/>
      <c r="C30" s="66">
        <v>987</v>
      </c>
      <c r="D30" s="37"/>
      <c r="E30" s="207"/>
      <c r="F30" s="59"/>
      <c r="G30" s="59"/>
      <c r="H30" s="59"/>
    </row>
    <row r="31" spans="1:8" ht="19.5" customHeight="1">
      <c r="A31" s="34" t="s">
        <v>208</v>
      </c>
      <c r="B31" s="112"/>
      <c r="C31" s="66">
        <v>0</v>
      </c>
      <c r="D31" s="37">
        <v>0</v>
      </c>
      <c r="E31" s="207"/>
      <c r="F31" s="59"/>
      <c r="G31" s="59"/>
      <c r="H31" s="59"/>
    </row>
    <row r="32" spans="1:8" ht="20.25" customHeight="1">
      <c r="A32" s="34" t="s">
        <v>216</v>
      </c>
      <c r="B32" s="112"/>
      <c r="C32" s="66"/>
      <c r="D32" s="37">
        <v>51000</v>
      </c>
      <c r="E32" s="207"/>
      <c r="F32" s="59"/>
      <c r="G32" s="59"/>
      <c r="H32" s="59"/>
    </row>
    <row r="33" spans="1:8" ht="20.25" customHeight="1">
      <c r="A33" s="34" t="s">
        <v>145</v>
      </c>
      <c r="B33" s="112">
        <v>821</v>
      </c>
      <c r="C33" s="37"/>
      <c r="D33" s="37">
        <f>2852736.15+185982.3+2827690.87+1319398.39+164006.12+8303506.45+1001865.6</f>
        <v>16655185.88</v>
      </c>
      <c r="E33" s="205"/>
      <c r="F33" s="59"/>
      <c r="G33" s="59"/>
      <c r="H33" s="59"/>
    </row>
    <row r="34" spans="1:8" ht="20.25" customHeight="1">
      <c r="A34" s="34" t="s">
        <v>20</v>
      </c>
      <c r="B34" s="112">
        <v>900</v>
      </c>
      <c r="C34" s="37"/>
      <c r="D34" s="37">
        <f>264870.09+72577.29-75442.23+87441.08-88251.54+73371.85-134075.88+70092.68-81300.85+178744.18-178967.48+107498.26-88484.88+84644.79-178509.41+11650</f>
        <v>125857.94999999998</v>
      </c>
      <c r="E34" s="205"/>
      <c r="F34" s="59"/>
      <c r="G34" s="59"/>
      <c r="H34" s="59"/>
    </row>
    <row r="35" spans="1:8" ht="20.25" customHeight="1">
      <c r="A35" s="34" t="s">
        <v>230</v>
      </c>
      <c r="B35" s="112"/>
      <c r="C35" s="37"/>
      <c r="D35" s="37">
        <f>20+400+236</f>
        <v>656</v>
      </c>
      <c r="E35" s="205"/>
      <c r="F35" s="59"/>
      <c r="G35" s="59"/>
      <c r="H35" s="59"/>
    </row>
    <row r="36" spans="1:8" ht="20.25" customHeight="1">
      <c r="A36" s="34" t="s">
        <v>217</v>
      </c>
      <c r="B36" s="112"/>
      <c r="C36" s="37"/>
      <c r="D36" s="37">
        <f>123134.77+150810.58</f>
        <v>273945.35</v>
      </c>
      <c r="E36" s="205"/>
      <c r="F36" s="59"/>
      <c r="G36" s="59"/>
      <c r="H36" s="59"/>
    </row>
    <row r="37" spans="1:8" ht="20.25" customHeight="1">
      <c r="A37" s="34" t="s">
        <v>146</v>
      </c>
      <c r="B37" s="112"/>
      <c r="C37" s="37"/>
      <c r="D37" s="66">
        <f>5865477.81</f>
        <v>5865477.81</v>
      </c>
      <c r="E37" s="206"/>
      <c r="F37" s="115"/>
      <c r="G37" s="59"/>
      <c r="H37" s="59"/>
    </row>
    <row r="38" spans="1:8" ht="19.5" customHeight="1">
      <c r="A38" s="34" t="s">
        <v>19</v>
      </c>
      <c r="B38" s="112"/>
      <c r="C38" s="37"/>
      <c r="D38" s="37">
        <f>8343727.44+300+500-171000+14.72-235443.22-270446.62+304000+37000-252947.66+77490+36000+19740+987+8000+963-259021.22-224468.22+602300+36000+29200-39579.22</f>
        <v>8043316.000000001</v>
      </c>
      <c r="E38" s="206"/>
      <c r="F38" s="59"/>
      <c r="G38" s="59"/>
      <c r="H38" s="59"/>
    </row>
    <row r="39" spans="1:8" ht="18.75" customHeight="1" thickBot="1">
      <c r="A39" s="116"/>
      <c r="B39" s="116"/>
      <c r="C39" s="43">
        <f>SUM(C5:C38)</f>
        <v>31803254.930000003</v>
      </c>
      <c r="D39" s="43">
        <f>SUM(D25:D38)</f>
        <v>31379342.21</v>
      </c>
      <c r="E39" s="59"/>
      <c r="F39" s="59"/>
      <c r="H39" s="59"/>
    </row>
    <row r="40" spans="1:8" ht="24" thickTop="1">
      <c r="A40" s="33"/>
      <c r="B40" s="33"/>
      <c r="C40" s="33"/>
      <c r="D40" s="36"/>
      <c r="F40" s="59"/>
      <c r="G40" s="59"/>
      <c r="H40" s="59"/>
    </row>
    <row r="41" spans="4:6" ht="12.75">
      <c r="D41" s="59">
        <f>D39-C39</f>
        <v>-423912.72000000253</v>
      </c>
      <c r="F41" s="59"/>
    </row>
    <row r="42" spans="1:4" ht="19.5" customHeight="1">
      <c r="A42" s="307" t="s">
        <v>0</v>
      </c>
      <c r="B42" s="307"/>
      <c r="C42" s="307"/>
      <c r="D42" s="307"/>
    </row>
    <row r="43" spans="1:4" ht="16.5" customHeight="1">
      <c r="A43" s="307" t="s">
        <v>140</v>
      </c>
      <c r="B43" s="307"/>
      <c r="C43" s="307"/>
      <c r="D43" s="307"/>
    </row>
    <row r="44" spans="1:4" ht="19.5" customHeight="1">
      <c r="A44" s="308" t="s">
        <v>335</v>
      </c>
      <c r="B44" s="308"/>
      <c r="C44" s="308"/>
      <c r="D44" s="308"/>
    </row>
    <row r="45" spans="1:4" ht="20.25" customHeight="1">
      <c r="A45" s="31" t="s">
        <v>6</v>
      </c>
      <c r="B45" s="31" t="s">
        <v>51</v>
      </c>
      <c r="C45" s="31" t="s">
        <v>52</v>
      </c>
      <c r="D45" s="31" t="s">
        <v>53</v>
      </c>
    </row>
    <row r="46" spans="1:4" ht="20.25" customHeight="1">
      <c r="A46" s="106" t="s">
        <v>141</v>
      </c>
      <c r="B46" s="107" t="s">
        <v>142</v>
      </c>
      <c r="C46" s="108">
        <v>0</v>
      </c>
      <c r="D46" s="106"/>
    </row>
    <row r="47" spans="1:4" ht="21" customHeight="1">
      <c r="A47" s="34" t="s">
        <v>187</v>
      </c>
      <c r="B47" s="107" t="s">
        <v>143</v>
      </c>
      <c r="C47" s="37">
        <f>10692359.47+3677914.78-916811.29+85955-2241028.2+2769763.8+59718.57-1540444.43+1317124.65-1532910.77+278082.42-1886027.64+8331047.3-1658273.55+3350+1063226.3-1914162.25</f>
        <v>16588884.160000004</v>
      </c>
      <c r="D47" s="34"/>
    </row>
    <row r="48" spans="1:4" ht="21" customHeight="1">
      <c r="A48" s="34" t="s">
        <v>188</v>
      </c>
      <c r="B48" s="107" t="s">
        <v>57</v>
      </c>
      <c r="C48" s="66">
        <v>8099.88</v>
      </c>
      <c r="D48" s="34"/>
    </row>
    <row r="49" spans="1:4" ht="20.25" customHeight="1">
      <c r="A49" s="34" t="s">
        <v>189</v>
      </c>
      <c r="B49" s="111" t="s">
        <v>143</v>
      </c>
      <c r="C49" s="66">
        <f>192382+1940.21</f>
        <v>194322.21</v>
      </c>
      <c r="D49" s="34"/>
    </row>
    <row r="50" spans="1:4" ht="19.5" customHeight="1">
      <c r="A50" s="34" t="s">
        <v>190</v>
      </c>
      <c r="B50" s="111" t="s">
        <v>57</v>
      </c>
      <c r="C50" s="37">
        <f>35248.28+505.98</f>
        <v>35754.26</v>
      </c>
      <c r="D50" s="34"/>
    </row>
    <row r="51" spans="1:4" ht="20.25" customHeight="1">
      <c r="A51" s="34" t="s">
        <v>207</v>
      </c>
      <c r="B51" s="111"/>
      <c r="C51" s="37">
        <f>41262.41-2500+2800+7000-3250+3500+249.61</f>
        <v>49062.020000000004</v>
      </c>
      <c r="D51" s="34"/>
    </row>
    <row r="52" spans="1:4" ht="21" customHeight="1">
      <c r="A52" s="34" t="s">
        <v>229</v>
      </c>
      <c r="B52" s="111"/>
      <c r="C52" s="37">
        <f>123134.77+150810.58</f>
        <v>273945.35</v>
      </c>
      <c r="D52" s="34"/>
    </row>
    <row r="53" spans="1:4" ht="21" customHeight="1">
      <c r="A53" s="34" t="s">
        <v>144</v>
      </c>
      <c r="B53" s="112">
        <v>701</v>
      </c>
      <c r="C53" s="37">
        <f>4145399.9+328985.82</f>
        <v>4474385.72</v>
      </c>
      <c r="D53" s="34"/>
    </row>
    <row r="54" spans="1:4" ht="18.75" customHeight="1">
      <c r="A54" s="34" t="s">
        <v>40</v>
      </c>
      <c r="B54" s="111" t="s">
        <v>39</v>
      </c>
      <c r="C54" s="66">
        <f>189300-91300-10000-1800-886.5-85313.5+26400-26400+7774-7774+145120-77500-8600-11500+131300-49600-64000-55800-9420</f>
        <v>0</v>
      </c>
      <c r="D54" s="34"/>
    </row>
    <row r="55" spans="1:4" ht="22.5" customHeight="1">
      <c r="A55" s="34" t="s">
        <v>361</v>
      </c>
      <c r="B55" s="111">
        <v>704</v>
      </c>
      <c r="C55" s="66">
        <f>123.22+369.66+25509+6840+342+123.22+32616+6840+205+6840+123.22+39579.22</f>
        <v>119510.54000000001</v>
      </c>
      <c r="D55" s="34"/>
    </row>
    <row r="56" spans="1:4" ht="21.75" customHeight="1">
      <c r="A56" s="34" t="s">
        <v>24</v>
      </c>
      <c r="B56" s="111" t="s">
        <v>41</v>
      </c>
      <c r="C56" s="37">
        <f>3000+80451+91300+196082+27269+29604+16749+3000</f>
        <v>447455</v>
      </c>
      <c r="D56" s="34"/>
    </row>
    <row r="57" spans="1:4" ht="21.75" customHeight="1">
      <c r="A57" s="34" t="s">
        <v>25</v>
      </c>
      <c r="B57" s="112">
        <v>100</v>
      </c>
      <c r="C57" s="37">
        <f>333168+340955+340360-50+597391+491661+489350+497700</f>
        <v>3090535</v>
      </c>
      <c r="D57" s="34"/>
    </row>
    <row r="58" spans="1:4" ht="21.75" customHeight="1">
      <c r="A58" s="34" t="s">
        <v>26</v>
      </c>
      <c r="B58" s="112">
        <v>120</v>
      </c>
      <c r="C58" s="37">
        <f>51390+51390+51390+51390+51390+51390+50550</f>
        <v>358890</v>
      </c>
      <c r="D58" s="34"/>
    </row>
    <row r="59" spans="1:4" ht="21" customHeight="1">
      <c r="A59" s="34" t="s">
        <v>21</v>
      </c>
      <c r="B59" s="112">
        <v>130</v>
      </c>
      <c r="C59" s="37">
        <f>239400+239400+235340+227485+225720+225720+218880</f>
        <v>1611945</v>
      </c>
      <c r="D59" s="34"/>
    </row>
    <row r="60" spans="1:4" ht="21" customHeight="1">
      <c r="A60" s="34" t="s">
        <v>27</v>
      </c>
      <c r="B60" s="112">
        <v>200</v>
      </c>
      <c r="C60" s="37">
        <f>17515+37243+47646+37354+24737+46724-12600+46677</f>
        <v>245296</v>
      </c>
      <c r="D60" s="34"/>
    </row>
    <row r="61" spans="1:4" ht="20.25" customHeight="1">
      <c r="A61" s="34" t="s">
        <v>28</v>
      </c>
      <c r="B61" s="112">
        <v>250</v>
      </c>
      <c r="C61" s="37">
        <f>14367.5+56293+10000+97732+85313.5+135714.5+26400+160117+93065.15+77500+8600+7774+49600+64000+55800+9420+175972+5750</f>
        <v>1133418.65</v>
      </c>
      <c r="D61" s="34"/>
    </row>
    <row r="62" spans="1:4" ht="21.75" customHeight="1">
      <c r="A62" s="34" t="s">
        <v>29</v>
      </c>
      <c r="B62" s="112">
        <v>270</v>
      </c>
      <c r="C62" s="66">
        <f>166949+41499+58241+166286+145336-26320+368101.8</f>
        <v>920092.8</v>
      </c>
      <c r="D62" s="34"/>
    </row>
    <row r="63" spans="1:4" ht="20.25" customHeight="1">
      <c r="A63" s="34" t="s">
        <v>30</v>
      </c>
      <c r="B63" s="112">
        <v>300</v>
      </c>
      <c r="C63" s="66">
        <f>23895.85+43590.82+41139.78+7289.99+27381.82+23823.71+30137.91</f>
        <v>197259.88</v>
      </c>
      <c r="D63" s="34"/>
    </row>
    <row r="64" spans="1:4" ht="21.75" customHeight="1">
      <c r="A64" s="34" t="s">
        <v>18</v>
      </c>
      <c r="B64" s="112">
        <v>400</v>
      </c>
      <c r="C64" s="66">
        <f>100048+2704+15000+25000</f>
        <v>142752</v>
      </c>
      <c r="D64" s="34"/>
    </row>
    <row r="65" spans="1:4" ht="21.75" customHeight="1">
      <c r="A65" s="34" t="s">
        <v>31</v>
      </c>
      <c r="B65" s="112">
        <v>450</v>
      </c>
      <c r="C65" s="66">
        <f>6550+5750+163270+173000+26320+10900</f>
        <v>385790</v>
      </c>
      <c r="D65" s="34"/>
    </row>
    <row r="66" spans="1:4" ht="20.25" customHeight="1">
      <c r="A66" s="34" t="s">
        <v>38</v>
      </c>
      <c r="B66" s="112">
        <v>500</v>
      </c>
      <c r="C66" s="66">
        <v>13000</v>
      </c>
      <c r="D66" s="34"/>
    </row>
    <row r="67" spans="1:4" ht="21" customHeight="1">
      <c r="A67" s="34" t="s">
        <v>54</v>
      </c>
      <c r="B67" s="112">
        <v>600</v>
      </c>
      <c r="C67" s="66">
        <v>0</v>
      </c>
      <c r="D67" s="37">
        <f>521233.22-57830-99500</f>
        <v>363903.22</v>
      </c>
    </row>
    <row r="68" spans="1:4" ht="20.25" customHeight="1">
      <c r="A68" s="34" t="s">
        <v>254</v>
      </c>
      <c r="B68" s="112"/>
      <c r="C68" s="66">
        <f>151500+304000+154800+602300+199300</f>
        <v>1411900</v>
      </c>
      <c r="D68" s="37"/>
    </row>
    <row r="69" spans="1:4" ht="21.75" customHeight="1">
      <c r="A69" s="34" t="s">
        <v>248</v>
      </c>
      <c r="B69" s="112"/>
      <c r="C69" s="66">
        <f>37000+36000+1000+36000+18000</f>
        <v>128000</v>
      </c>
      <c r="D69" s="37"/>
    </row>
    <row r="70" spans="1:4" ht="21" customHeight="1">
      <c r="A70" s="34" t="s">
        <v>255</v>
      </c>
      <c r="B70" s="112"/>
      <c r="C70" s="66">
        <f>77490</f>
        <v>77490</v>
      </c>
      <c r="D70" s="37"/>
    </row>
    <row r="71" spans="1:4" ht="21" customHeight="1">
      <c r="A71" s="34" t="s">
        <v>267</v>
      </c>
      <c r="B71" s="112"/>
      <c r="C71" s="66">
        <f>19740</f>
        <v>19740</v>
      </c>
      <c r="D71" s="37"/>
    </row>
    <row r="72" spans="1:4" ht="21" customHeight="1">
      <c r="A72" s="34" t="s">
        <v>268</v>
      </c>
      <c r="B72" s="112"/>
      <c r="C72" s="66">
        <v>987</v>
      </c>
      <c r="D72" s="37"/>
    </row>
    <row r="73" spans="1:4" ht="20.25" customHeight="1">
      <c r="A73" s="34" t="s">
        <v>208</v>
      </c>
      <c r="B73" s="112"/>
      <c r="C73" s="66">
        <v>0</v>
      </c>
      <c r="D73" s="37">
        <v>0</v>
      </c>
    </row>
    <row r="74" spans="1:4" ht="20.25" customHeight="1">
      <c r="A74" s="34" t="s">
        <v>216</v>
      </c>
      <c r="B74" s="112"/>
      <c r="C74" s="66"/>
      <c r="D74" s="37">
        <v>51000</v>
      </c>
    </row>
    <row r="75" spans="1:4" ht="20.25" customHeight="1">
      <c r="A75" s="34" t="s">
        <v>145</v>
      </c>
      <c r="B75" s="112">
        <v>821</v>
      </c>
      <c r="C75" s="37"/>
      <c r="D75" s="37">
        <f>2852736.15+185982.3+2827690.87+1319398.39+164006.12+8303506.45+1001865.6+13300+249.61+8099.88</f>
        <v>16676835.370000001</v>
      </c>
    </row>
    <row r="76" spans="1:4" ht="19.5" customHeight="1">
      <c r="A76" s="34" t="s">
        <v>20</v>
      </c>
      <c r="B76" s="112">
        <v>900</v>
      </c>
      <c r="C76" s="37"/>
      <c r="D76" s="37">
        <f>264870.09+72577.29-75442.23+87441.08-88251.54+73371.85-134075.88+70092.68-81300.85+178744.18-178967.48+107498.26-88484.88+84644.79-178509.41+11650</f>
        <v>125857.94999999998</v>
      </c>
    </row>
    <row r="77" spans="1:4" ht="21" customHeight="1">
      <c r="A77" s="34" t="s">
        <v>230</v>
      </c>
      <c r="B77" s="112"/>
      <c r="C77" s="37"/>
      <c r="D77" s="37">
        <f>20+400+236</f>
        <v>656</v>
      </c>
    </row>
    <row r="78" spans="1:4" ht="21" customHeight="1">
      <c r="A78" s="34" t="s">
        <v>217</v>
      </c>
      <c r="B78" s="112"/>
      <c r="C78" s="37"/>
      <c r="D78" s="37">
        <f>123134.77+150810.58</f>
        <v>273945.35</v>
      </c>
    </row>
    <row r="79" spans="1:4" ht="20.25" customHeight="1">
      <c r="A79" s="34" t="s">
        <v>146</v>
      </c>
      <c r="B79" s="112"/>
      <c r="C79" s="37"/>
      <c r="D79" s="66">
        <f>5880840.38</f>
        <v>5880840.38</v>
      </c>
    </row>
    <row r="80" spans="1:4" ht="20.25" customHeight="1">
      <c r="A80" s="34" t="s">
        <v>19</v>
      </c>
      <c r="B80" s="112"/>
      <c r="C80" s="37"/>
      <c r="D80" s="37">
        <f>8670956.38+328985.82+29200-86009.62-133369</f>
        <v>8809763.580000002</v>
      </c>
    </row>
    <row r="81" spans="1:4" ht="19.5" customHeight="1" thickBot="1">
      <c r="A81" s="116"/>
      <c r="B81" s="116"/>
      <c r="C81" s="43">
        <f>SUM(C46:C80)</f>
        <v>31928515.470000003</v>
      </c>
      <c r="D81" s="43">
        <f>SUM(D67:D80)</f>
        <v>32182801.85</v>
      </c>
    </row>
    <row r="82" spans="1:4" ht="12.75" customHeight="1" thickTop="1">
      <c r="A82" s="33"/>
      <c r="B82" s="33"/>
      <c r="C82" s="33"/>
      <c r="D82" s="36"/>
    </row>
    <row r="83" ht="12.75">
      <c r="D83" s="59">
        <f>D81-C81</f>
        <v>254286.37999999896</v>
      </c>
    </row>
  </sheetData>
  <mergeCells count="6">
    <mergeCell ref="A43:D43"/>
    <mergeCell ref="A44:D44"/>
    <mergeCell ref="A1:D1"/>
    <mergeCell ref="A2:D2"/>
    <mergeCell ref="A3:D3"/>
    <mergeCell ref="A42:D42"/>
  </mergeCells>
  <printOptions/>
  <pageMargins left="0.55" right="0.34" top="0.14" bottom="0.47" header="0.14" footer="0.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2"/>
  <sheetViews>
    <sheetView workbookViewId="0" topLeftCell="A652">
      <selection activeCell="D663" sqref="D663"/>
    </sheetView>
  </sheetViews>
  <sheetFormatPr defaultColWidth="9.140625" defaultRowHeight="23.25" customHeight="1"/>
  <cols>
    <col min="1" max="1" width="8.421875" style="0" customWidth="1"/>
    <col min="2" max="2" width="35.7109375" style="0" customWidth="1"/>
    <col min="4" max="4" width="18.57421875" style="0" customWidth="1"/>
    <col min="5" max="5" width="18.140625" style="0" customWidth="1"/>
  </cols>
  <sheetData>
    <row r="1" spans="1:5" ht="23.25" customHeight="1">
      <c r="A1" s="7"/>
      <c r="B1" s="16"/>
      <c r="C1" s="16"/>
      <c r="D1" s="16" t="s">
        <v>218</v>
      </c>
      <c r="E1" s="16"/>
    </row>
    <row r="2" spans="1:5" ht="23.25" customHeight="1">
      <c r="A2" s="7"/>
      <c r="B2" s="16"/>
      <c r="C2" s="16"/>
      <c r="D2" s="16" t="s">
        <v>400</v>
      </c>
      <c r="E2" s="16"/>
    </row>
    <row r="3" spans="1:5" ht="23.25" customHeight="1">
      <c r="A3" s="225" t="s">
        <v>195</v>
      </c>
      <c r="B3" s="225"/>
      <c r="C3" s="225"/>
      <c r="D3" s="225"/>
      <c r="E3" s="225"/>
    </row>
    <row r="4" spans="1:5" ht="23.25" customHeight="1">
      <c r="A4" s="153" t="s">
        <v>196</v>
      </c>
      <c r="B4" s="2"/>
      <c r="C4" s="16"/>
      <c r="D4" s="16"/>
      <c r="E4" s="16"/>
    </row>
    <row r="5" spans="1:5" ht="23.25" customHeight="1">
      <c r="A5" s="226" t="s">
        <v>6</v>
      </c>
      <c r="B5" s="227"/>
      <c r="C5" s="154" t="s">
        <v>51</v>
      </c>
      <c r="D5" s="154" t="s">
        <v>52</v>
      </c>
      <c r="E5" s="154" t="s">
        <v>53</v>
      </c>
    </row>
    <row r="6" spans="1:5" ht="23.25" customHeight="1">
      <c r="A6" s="155"/>
      <c r="B6" s="58"/>
      <c r="C6" s="4"/>
      <c r="D6" s="58"/>
      <c r="E6" s="156"/>
    </row>
    <row r="7" spans="1:5" ht="23.25" customHeight="1">
      <c r="A7" s="9" t="s">
        <v>199</v>
      </c>
      <c r="B7" s="7"/>
      <c r="C7" s="11" t="s">
        <v>57</v>
      </c>
      <c r="D7" s="20">
        <v>2541831.54</v>
      </c>
      <c r="E7" s="157"/>
    </row>
    <row r="8" spans="1:5" ht="23.25" customHeight="1">
      <c r="A8" s="9" t="s">
        <v>197</v>
      </c>
      <c r="B8" s="7"/>
      <c r="C8" s="11" t="s">
        <v>143</v>
      </c>
      <c r="D8" s="158"/>
      <c r="E8" s="5">
        <v>2541831.54</v>
      </c>
    </row>
    <row r="9" spans="1:5" ht="23.25" customHeight="1">
      <c r="A9" s="9" t="s">
        <v>371</v>
      </c>
      <c r="B9" s="7"/>
      <c r="C9" s="196" t="s">
        <v>57</v>
      </c>
      <c r="D9" s="36">
        <v>3600</v>
      </c>
      <c r="E9" s="159"/>
    </row>
    <row r="10" spans="1:5" ht="23.25" customHeight="1">
      <c r="A10" s="9"/>
      <c r="B10" s="7" t="s">
        <v>372</v>
      </c>
      <c r="C10" s="196" t="s">
        <v>143</v>
      </c>
      <c r="D10" s="158"/>
      <c r="E10" s="37">
        <v>3600</v>
      </c>
    </row>
    <row r="11" spans="1:5" ht="23.25" customHeight="1">
      <c r="A11" s="9" t="s">
        <v>401</v>
      </c>
      <c r="B11" s="7"/>
      <c r="C11" s="196" t="s">
        <v>57</v>
      </c>
      <c r="D11" s="36">
        <v>4200</v>
      </c>
      <c r="E11" s="159"/>
    </row>
    <row r="12" spans="1:5" ht="23.25" customHeight="1">
      <c r="A12" s="161"/>
      <c r="B12" s="7" t="s">
        <v>402</v>
      </c>
      <c r="C12" s="196" t="s">
        <v>143</v>
      </c>
      <c r="D12" s="16"/>
      <c r="E12" s="37">
        <v>4200</v>
      </c>
    </row>
    <row r="13" spans="1:5" ht="23.25" customHeight="1">
      <c r="A13" s="161"/>
      <c r="B13" s="162"/>
      <c r="C13" s="157"/>
      <c r="D13" s="160"/>
      <c r="E13" s="157"/>
    </row>
    <row r="14" spans="1:5" ht="23.25" customHeight="1">
      <c r="A14" s="161"/>
      <c r="B14" s="162"/>
      <c r="C14" s="157"/>
      <c r="D14" s="160"/>
      <c r="E14" s="157"/>
    </row>
    <row r="15" spans="1:5" ht="23.25" customHeight="1">
      <c r="A15" s="161"/>
      <c r="B15" s="162"/>
      <c r="C15" s="157"/>
      <c r="D15" s="160"/>
      <c r="E15" s="157"/>
    </row>
    <row r="16" spans="1:5" ht="23.25" customHeight="1">
      <c r="A16" s="161"/>
      <c r="B16" s="162"/>
      <c r="C16" s="157"/>
      <c r="D16" s="160"/>
      <c r="E16" s="157"/>
    </row>
    <row r="17" spans="1:5" ht="23.25" customHeight="1">
      <c r="A17" s="161"/>
      <c r="B17" s="162"/>
      <c r="C17" s="157"/>
      <c r="D17" s="160"/>
      <c r="E17" s="157"/>
    </row>
    <row r="18" spans="1:5" ht="23.25" customHeight="1">
      <c r="A18" s="161"/>
      <c r="B18" s="162"/>
      <c r="C18" s="157"/>
      <c r="D18" s="160"/>
      <c r="E18" s="157"/>
    </row>
    <row r="19" spans="1:5" ht="23.25" customHeight="1">
      <c r="A19" s="161"/>
      <c r="B19" s="162"/>
      <c r="C19" s="157"/>
      <c r="D19" s="160"/>
      <c r="E19" s="157"/>
    </row>
    <row r="20" spans="1:5" ht="23.25" customHeight="1">
      <c r="A20" s="161"/>
      <c r="B20" s="162"/>
      <c r="C20" s="157"/>
      <c r="D20" s="160"/>
      <c r="E20" s="157"/>
    </row>
    <row r="21" spans="1:5" ht="23.25" customHeight="1">
      <c r="A21" s="161"/>
      <c r="B21" s="162"/>
      <c r="C21" s="157"/>
      <c r="D21" s="160"/>
      <c r="E21" s="157"/>
    </row>
    <row r="22" spans="1:5" ht="23.25" customHeight="1">
      <c r="A22" s="161"/>
      <c r="B22" s="162"/>
      <c r="C22" s="157"/>
      <c r="D22" s="160"/>
      <c r="E22" s="157"/>
    </row>
    <row r="23" spans="1:5" ht="23.25" customHeight="1" thickBot="1">
      <c r="A23" s="163"/>
      <c r="B23" s="164"/>
      <c r="C23" s="165"/>
      <c r="D23" s="166">
        <f>SUM(D7:D22)</f>
        <v>2549631.54</v>
      </c>
      <c r="E23" s="167">
        <f>SUM(E7:E22)</f>
        <v>2549631.54</v>
      </c>
    </row>
    <row r="24" spans="1:5" ht="23.25" customHeight="1" thickTop="1">
      <c r="A24" s="162"/>
      <c r="B24" s="162"/>
      <c r="C24" s="162"/>
      <c r="D24" s="168"/>
      <c r="E24" s="168"/>
    </row>
    <row r="25" spans="1:5" ht="23.25" customHeight="1">
      <c r="A25" s="170" t="s">
        <v>200</v>
      </c>
      <c r="B25" s="169"/>
      <c r="C25" s="7"/>
      <c r="D25" s="7"/>
      <c r="E25" s="7"/>
    </row>
    <row r="26" spans="1:5" ht="23.25" customHeight="1">
      <c r="A26" s="50" t="s">
        <v>403</v>
      </c>
      <c r="B26" s="7"/>
      <c r="C26" s="12"/>
      <c r="D26" s="7"/>
      <c r="E26" s="7"/>
    </row>
    <row r="27" spans="1:5" ht="23.25" customHeight="1">
      <c r="A27" s="50" t="s">
        <v>373</v>
      </c>
      <c r="B27" s="7"/>
      <c r="C27" s="12"/>
      <c r="D27" s="7"/>
      <c r="E27" s="7"/>
    </row>
    <row r="28" spans="1:2" ht="23.25" customHeight="1">
      <c r="A28" s="7" t="s">
        <v>404</v>
      </c>
      <c r="B28" s="7"/>
    </row>
    <row r="29" spans="1:5" ht="23.25" customHeight="1">
      <c r="A29" s="7"/>
      <c r="B29" s="7"/>
      <c r="C29" s="189"/>
      <c r="D29" s="228" t="s">
        <v>210</v>
      </c>
      <c r="E29" s="229"/>
    </row>
    <row r="30" spans="1:5" ht="23.25" customHeight="1">
      <c r="A30" s="144"/>
      <c r="B30" s="144"/>
      <c r="C30" s="9"/>
      <c r="D30" s="153" t="s">
        <v>212</v>
      </c>
      <c r="E30" s="17"/>
    </row>
    <row r="31" spans="1:5" ht="23.25" customHeight="1">
      <c r="A31" s="162"/>
      <c r="B31" s="162"/>
      <c r="C31" s="191" t="s">
        <v>213</v>
      </c>
      <c r="D31" s="192"/>
      <c r="E31" s="178"/>
    </row>
    <row r="32" spans="1:5" ht="23.25" customHeight="1">
      <c r="A32" s="152"/>
      <c r="B32" s="152"/>
      <c r="C32" s="190"/>
      <c r="D32" s="194" t="s">
        <v>214</v>
      </c>
      <c r="E32" s="195"/>
    </row>
    <row r="33" spans="1:5" ht="23.25" customHeight="1">
      <c r="A33" s="7"/>
      <c r="B33" s="16"/>
      <c r="C33" s="16"/>
      <c r="D33" s="16" t="s">
        <v>218</v>
      </c>
      <c r="E33" s="16"/>
    </row>
    <row r="34" spans="1:5" ht="23.25" customHeight="1">
      <c r="A34" s="7"/>
      <c r="B34" s="16"/>
      <c r="C34" s="16"/>
      <c r="D34" s="16" t="s">
        <v>362</v>
      </c>
      <c r="E34" s="16"/>
    </row>
    <row r="35" spans="1:5" ht="23.25" customHeight="1">
      <c r="A35" s="225" t="s">
        <v>195</v>
      </c>
      <c r="B35" s="225"/>
      <c r="C35" s="225"/>
      <c r="D35" s="225"/>
      <c r="E35" s="225"/>
    </row>
    <row r="36" spans="1:5" ht="23.25" customHeight="1">
      <c r="A36" s="153" t="s">
        <v>196</v>
      </c>
      <c r="B36" s="2"/>
      <c r="C36" s="16"/>
      <c r="D36" s="16"/>
      <c r="E36" s="16"/>
    </row>
    <row r="37" spans="1:5" ht="23.25" customHeight="1">
      <c r="A37" s="226" t="s">
        <v>6</v>
      </c>
      <c r="B37" s="227"/>
      <c r="C37" s="154" t="s">
        <v>51</v>
      </c>
      <c r="D37" s="154" t="s">
        <v>52</v>
      </c>
      <c r="E37" s="154" t="s">
        <v>53</v>
      </c>
    </row>
    <row r="38" spans="1:5" ht="23.25" customHeight="1">
      <c r="A38" s="155"/>
      <c r="B38" s="58"/>
      <c r="C38" s="4"/>
      <c r="D38" s="58"/>
      <c r="E38" s="156"/>
    </row>
    <row r="39" spans="1:5" ht="23.25" customHeight="1">
      <c r="A39" s="9" t="s">
        <v>199</v>
      </c>
      <c r="B39" s="7"/>
      <c r="C39" s="11" t="s">
        <v>57</v>
      </c>
      <c r="D39" s="20">
        <v>1914162.25</v>
      </c>
      <c r="E39" s="157"/>
    </row>
    <row r="40" spans="1:5" ht="23.25" customHeight="1">
      <c r="A40" s="9" t="s">
        <v>197</v>
      </c>
      <c r="B40" s="7"/>
      <c r="C40" s="11" t="s">
        <v>143</v>
      </c>
      <c r="D40" s="158"/>
      <c r="E40" s="5">
        <v>1914162.25</v>
      </c>
    </row>
    <row r="41" spans="1:5" ht="23.25" customHeight="1">
      <c r="A41" s="9"/>
      <c r="B41" s="7"/>
      <c r="C41" s="11"/>
      <c r="D41" s="158"/>
      <c r="E41" s="159"/>
    </row>
    <row r="42" spans="1:5" ht="23.25" customHeight="1">
      <c r="A42" s="9"/>
      <c r="B42" s="7"/>
      <c r="C42" s="4"/>
      <c r="D42" s="158"/>
      <c r="E42" s="159"/>
    </row>
    <row r="43" spans="1:5" ht="23.25" customHeight="1">
      <c r="A43" s="9"/>
      <c r="B43" s="7"/>
      <c r="C43" s="4"/>
      <c r="D43" s="160"/>
      <c r="E43" s="159"/>
    </row>
    <row r="44" spans="1:5" ht="23.25" customHeight="1">
      <c r="A44" s="161"/>
      <c r="B44" s="162"/>
      <c r="C44" s="157"/>
      <c r="D44" s="160"/>
      <c r="E44" s="157"/>
    </row>
    <row r="45" spans="1:5" ht="23.25" customHeight="1">
      <c r="A45" s="161"/>
      <c r="B45" s="162"/>
      <c r="C45" s="157"/>
      <c r="D45" s="160"/>
      <c r="E45" s="157"/>
    </row>
    <row r="46" spans="1:5" ht="23.25" customHeight="1">
      <c r="A46" s="161"/>
      <c r="B46" s="162"/>
      <c r="C46" s="157"/>
      <c r="D46" s="160"/>
      <c r="E46" s="157"/>
    </row>
    <row r="47" spans="1:5" ht="23.25" customHeight="1">
      <c r="A47" s="161"/>
      <c r="B47" s="162"/>
      <c r="C47" s="157"/>
      <c r="D47" s="160"/>
      <c r="E47" s="157"/>
    </row>
    <row r="48" spans="1:5" ht="23.25" customHeight="1">
      <c r="A48" s="161"/>
      <c r="B48" s="162"/>
      <c r="C48" s="157"/>
      <c r="D48" s="160"/>
      <c r="E48" s="157"/>
    </row>
    <row r="49" spans="1:5" ht="23.25" customHeight="1">
      <c r="A49" s="161"/>
      <c r="B49" s="162"/>
      <c r="C49" s="157"/>
      <c r="D49" s="160"/>
      <c r="E49" s="157"/>
    </row>
    <row r="50" spans="1:5" ht="23.25" customHeight="1">
      <c r="A50" s="161"/>
      <c r="B50" s="162"/>
      <c r="C50" s="157"/>
      <c r="D50" s="160"/>
      <c r="E50" s="157"/>
    </row>
    <row r="51" spans="1:5" ht="23.25" customHeight="1">
      <c r="A51" s="161"/>
      <c r="B51" s="162"/>
      <c r="C51" s="157"/>
      <c r="D51" s="160"/>
      <c r="E51" s="157"/>
    </row>
    <row r="52" spans="1:5" ht="23.25" customHeight="1">
      <c r="A52" s="161"/>
      <c r="B52" s="162"/>
      <c r="C52" s="157"/>
      <c r="D52" s="160"/>
      <c r="E52" s="157"/>
    </row>
    <row r="53" spans="1:5" ht="23.25" customHeight="1">
      <c r="A53" s="161"/>
      <c r="B53" s="162"/>
      <c r="C53" s="157"/>
      <c r="D53" s="160"/>
      <c r="E53" s="157"/>
    </row>
    <row r="54" spans="1:5" ht="23.25" customHeight="1">
      <c r="A54" s="161"/>
      <c r="B54" s="162"/>
      <c r="C54" s="157"/>
      <c r="D54" s="160"/>
      <c r="E54" s="157"/>
    </row>
    <row r="55" spans="1:5" ht="23.25" customHeight="1" thickBot="1">
      <c r="A55" s="163"/>
      <c r="B55" s="164"/>
      <c r="C55" s="165"/>
      <c r="D55" s="166">
        <f>SUM(D39:D54)</f>
        <v>1914162.25</v>
      </c>
      <c r="E55" s="167">
        <f>SUM(E39:E54)</f>
        <v>1914162.25</v>
      </c>
    </row>
    <row r="56" spans="1:5" ht="23.25" customHeight="1" thickTop="1">
      <c r="A56" s="162"/>
      <c r="B56" s="162"/>
      <c r="C56" s="162"/>
      <c r="D56" s="168"/>
      <c r="E56" s="168"/>
    </row>
    <row r="57" spans="1:5" ht="23.25" customHeight="1">
      <c r="A57" s="170" t="s">
        <v>200</v>
      </c>
      <c r="B57" s="169"/>
      <c r="C57" s="7"/>
      <c r="D57" s="7"/>
      <c r="E57" s="7"/>
    </row>
    <row r="58" spans="1:5" ht="23.25" customHeight="1">
      <c r="A58" s="50" t="s">
        <v>309</v>
      </c>
      <c r="B58" s="7"/>
      <c r="C58" s="12"/>
      <c r="D58" s="7"/>
      <c r="E58" s="7"/>
    </row>
    <row r="59" spans="1:5" ht="23.25" customHeight="1">
      <c r="A59" s="50"/>
      <c r="B59" s="7"/>
      <c r="C59" s="12"/>
      <c r="D59" s="7"/>
      <c r="E59" s="7"/>
    </row>
    <row r="60" spans="1:5" ht="23.25" customHeight="1">
      <c r="A60" s="7"/>
      <c r="B60" s="7"/>
      <c r="C60" s="189"/>
      <c r="D60" s="228" t="s">
        <v>210</v>
      </c>
      <c r="E60" s="229"/>
    </row>
    <row r="61" spans="1:5" ht="23.25" customHeight="1">
      <c r="A61" s="7"/>
      <c r="B61" s="7"/>
      <c r="C61" s="9"/>
      <c r="D61" s="153" t="s">
        <v>212</v>
      </c>
      <c r="E61" s="17"/>
    </row>
    <row r="62" spans="1:5" ht="23.25" customHeight="1">
      <c r="A62" s="144"/>
      <c r="B62" s="144"/>
      <c r="C62" s="191" t="s">
        <v>213</v>
      </c>
      <c r="D62" s="192"/>
      <c r="E62" s="178"/>
    </row>
    <row r="63" spans="1:5" ht="23.25" customHeight="1">
      <c r="A63" s="162"/>
      <c r="B63" s="162"/>
      <c r="C63" s="190"/>
      <c r="D63" s="194" t="s">
        <v>214</v>
      </c>
      <c r="E63" s="195"/>
    </row>
    <row r="64" spans="1:5" ht="23.25" customHeight="1">
      <c r="A64" s="152"/>
      <c r="B64" s="152"/>
      <c r="C64" s="230"/>
      <c r="D64" s="230"/>
      <c r="E64" s="152"/>
    </row>
    <row r="65" spans="1:5" ht="23.25" customHeight="1">
      <c r="A65" s="7"/>
      <c r="B65" s="16"/>
      <c r="C65" s="16"/>
      <c r="D65" s="16" t="s">
        <v>218</v>
      </c>
      <c r="E65" s="16"/>
    </row>
    <row r="66" spans="1:5" ht="23.25" customHeight="1">
      <c r="A66" s="7"/>
      <c r="B66" s="16"/>
      <c r="C66" s="16"/>
      <c r="D66" s="16" t="s">
        <v>211</v>
      </c>
      <c r="E66" s="16"/>
    </row>
    <row r="67" spans="1:5" ht="23.25" customHeight="1">
      <c r="A67" s="225" t="s">
        <v>195</v>
      </c>
      <c r="B67" s="225"/>
      <c r="C67" s="225"/>
      <c r="D67" s="225"/>
      <c r="E67" s="225"/>
    </row>
    <row r="68" spans="1:5" ht="23.25" customHeight="1">
      <c r="A68" s="153" t="s">
        <v>196</v>
      </c>
      <c r="B68" s="2"/>
      <c r="C68" s="16"/>
      <c r="D68" s="16"/>
      <c r="E68" s="16"/>
    </row>
    <row r="69" spans="1:5" ht="23.25" customHeight="1">
      <c r="A69" s="226" t="s">
        <v>6</v>
      </c>
      <c r="B69" s="227"/>
      <c r="C69" s="154" t="s">
        <v>51</v>
      </c>
      <c r="D69" s="154" t="s">
        <v>52</v>
      </c>
      <c r="E69" s="154" t="s">
        <v>53</v>
      </c>
    </row>
    <row r="70" spans="1:5" ht="23.25" customHeight="1">
      <c r="A70" s="155"/>
      <c r="B70" s="58"/>
      <c r="C70" s="4"/>
      <c r="D70" s="58"/>
      <c r="E70" s="156"/>
    </row>
    <row r="71" spans="1:5" ht="23.25" customHeight="1">
      <c r="A71" s="9" t="s">
        <v>221</v>
      </c>
      <c r="B71" s="7"/>
      <c r="C71" s="11"/>
      <c r="D71" s="20">
        <v>14.72</v>
      </c>
      <c r="E71" s="157"/>
    </row>
    <row r="72" spans="1:5" ht="23.25" customHeight="1">
      <c r="A72" s="9" t="s">
        <v>197</v>
      </c>
      <c r="B72" s="7" t="s">
        <v>222</v>
      </c>
      <c r="C72" s="11">
        <v>700</v>
      </c>
      <c r="D72" s="158"/>
      <c r="E72" s="5">
        <v>14.72</v>
      </c>
    </row>
    <row r="73" spans="1:5" ht="23.25" customHeight="1">
      <c r="A73" s="9"/>
      <c r="B73" s="7"/>
      <c r="C73" s="11"/>
      <c r="D73" s="158"/>
      <c r="E73" s="159"/>
    </row>
    <row r="74" spans="1:5" ht="23.25" customHeight="1">
      <c r="A74" s="9"/>
      <c r="B74" s="7"/>
      <c r="C74" s="4"/>
      <c r="D74" s="158"/>
      <c r="E74" s="159"/>
    </row>
    <row r="75" spans="1:5" ht="23.25" customHeight="1">
      <c r="A75" s="9"/>
      <c r="B75" s="7"/>
      <c r="C75" s="4"/>
      <c r="D75" s="160"/>
      <c r="E75" s="159"/>
    </row>
    <row r="76" spans="1:5" ht="23.25" customHeight="1">
      <c r="A76" s="161"/>
      <c r="B76" s="162"/>
      <c r="C76" s="157"/>
      <c r="D76" s="160"/>
      <c r="E76" s="157"/>
    </row>
    <row r="77" spans="1:5" ht="23.25" customHeight="1">
      <c r="A77" s="161"/>
      <c r="B77" s="162"/>
      <c r="C77" s="157"/>
      <c r="D77" s="160"/>
      <c r="E77" s="157"/>
    </row>
    <row r="78" spans="1:5" ht="23.25" customHeight="1">
      <c r="A78" s="161"/>
      <c r="B78" s="162"/>
      <c r="C78" s="157"/>
      <c r="D78" s="160"/>
      <c r="E78" s="157"/>
    </row>
    <row r="79" spans="1:5" ht="23.25" customHeight="1">
      <c r="A79" s="161"/>
      <c r="B79" s="162"/>
      <c r="C79" s="157"/>
      <c r="D79" s="160"/>
      <c r="E79" s="157"/>
    </row>
    <row r="80" spans="1:5" ht="23.25" customHeight="1">
      <c r="A80" s="161"/>
      <c r="B80" s="162"/>
      <c r="C80" s="157"/>
      <c r="D80" s="160"/>
      <c r="E80" s="157"/>
    </row>
    <row r="81" spans="1:5" ht="23.25" customHeight="1">
      <c r="A81" s="161"/>
      <c r="B81" s="162"/>
      <c r="C81" s="157"/>
      <c r="D81" s="160"/>
      <c r="E81" s="157"/>
    </row>
    <row r="82" spans="1:5" ht="23.25" customHeight="1">
      <c r="A82" s="161"/>
      <c r="B82" s="162"/>
      <c r="C82" s="157"/>
      <c r="D82" s="160"/>
      <c r="E82" s="157"/>
    </row>
    <row r="83" spans="1:5" ht="23.25" customHeight="1">
      <c r="A83" s="161"/>
      <c r="B83" s="162"/>
      <c r="C83" s="157"/>
      <c r="D83" s="160"/>
      <c r="E83" s="157"/>
    </row>
    <row r="84" spans="1:5" ht="23.25" customHeight="1">
      <c r="A84" s="161"/>
      <c r="B84" s="162"/>
      <c r="C84" s="157"/>
      <c r="D84" s="160"/>
      <c r="E84" s="157"/>
    </row>
    <row r="85" spans="1:5" ht="23.25" customHeight="1">
      <c r="A85" s="161"/>
      <c r="B85" s="162"/>
      <c r="C85" s="157"/>
      <c r="D85" s="160"/>
      <c r="E85" s="157"/>
    </row>
    <row r="86" spans="1:5" ht="23.25" customHeight="1">
      <c r="A86" s="161"/>
      <c r="B86" s="162"/>
      <c r="C86" s="157"/>
      <c r="D86" s="160"/>
      <c r="E86" s="157"/>
    </row>
    <row r="87" spans="1:5" ht="23.25" customHeight="1" thickBot="1">
      <c r="A87" s="163"/>
      <c r="B87" s="164"/>
      <c r="C87" s="165"/>
      <c r="D87" s="166">
        <f>SUM(D71:D86)</f>
        <v>14.72</v>
      </c>
      <c r="E87" s="167">
        <f>SUM(E71:E86)</f>
        <v>14.72</v>
      </c>
    </row>
    <row r="88" spans="1:5" ht="23.25" customHeight="1" thickTop="1">
      <c r="A88" s="162"/>
      <c r="B88" s="162"/>
      <c r="C88" s="162"/>
      <c r="D88" s="168"/>
      <c r="E88" s="168"/>
    </row>
    <row r="89" spans="1:5" ht="23.25" customHeight="1">
      <c r="A89" s="170" t="s">
        <v>223</v>
      </c>
      <c r="B89" s="169"/>
      <c r="C89" s="7"/>
      <c r="D89" s="7"/>
      <c r="E89" s="7"/>
    </row>
    <row r="90" spans="1:5" ht="23.25" customHeight="1">
      <c r="A90" s="50"/>
      <c r="B90" s="7"/>
      <c r="C90" s="12"/>
      <c r="D90" s="7"/>
      <c r="E90" s="7"/>
    </row>
    <row r="91" spans="1:5" ht="23.25" customHeight="1">
      <c r="A91" s="50"/>
      <c r="B91" s="7"/>
      <c r="C91" s="12"/>
      <c r="D91" s="7"/>
      <c r="E91" s="7"/>
    </row>
    <row r="92" spans="1:5" ht="23.25" customHeight="1">
      <c r="A92" s="7"/>
      <c r="B92" s="7"/>
      <c r="C92" s="189"/>
      <c r="D92" s="228" t="s">
        <v>210</v>
      </c>
      <c r="E92" s="229"/>
    </row>
    <row r="93" spans="1:5" ht="23.25" customHeight="1">
      <c r="A93" s="7"/>
      <c r="B93" s="7"/>
      <c r="C93" s="9"/>
      <c r="D93" s="153" t="s">
        <v>212</v>
      </c>
      <c r="E93" s="17"/>
    </row>
    <row r="94" spans="1:5" ht="23.25" customHeight="1">
      <c r="A94" s="144"/>
      <c r="B94" s="144"/>
      <c r="C94" s="191" t="s">
        <v>213</v>
      </c>
      <c r="D94" s="192"/>
      <c r="E94" s="178"/>
    </row>
    <row r="95" spans="1:5" ht="23.25" customHeight="1">
      <c r="A95" s="162"/>
      <c r="B95" s="162"/>
      <c r="C95" s="190"/>
      <c r="D95" s="194" t="s">
        <v>214</v>
      </c>
      <c r="E95" s="195"/>
    </row>
    <row r="96" spans="1:5" ht="23.25" customHeight="1">
      <c r="A96" s="152"/>
      <c r="B96" s="152"/>
      <c r="C96" s="230"/>
      <c r="D96" s="230"/>
      <c r="E96" s="152"/>
    </row>
    <row r="97" spans="1:5" ht="23.25" customHeight="1">
      <c r="A97" s="7"/>
      <c r="B97" s="16"/>
      <c r="C97" s="16"/>
      <c r="D97" s="16" t="s">
        <v>218</v>
      </c>
      <c r="E97" s="16"/>
    </row>
    <row r="98" spans="1:5" ht="23.25" customHeight="1">
      <c r="A98" s="7"/>
      <c r="B98" s="16"/>
      <c r="C98" s="16"/>
      <c r="D98" s="16" t="s">
        <v>377</v>
      </c>
      <c r="E98" s="16"/>
    </row>
    <row r="99" spans="1:5" ht="23.25" customHeight="1">
      <c r="A99" s="225" t="s">
        <v>195</v>
      </c>
      <c r="B99" s="225"/>
      <c r="C99" s="225"/>
      <c r="D99" s="225"/>
      <c r="E99" s="225"/>
    </row>
    <row r="100" spans="1:5" ht="23.25" customHeight="1">
      <c r="A100" s="153" t="s">
        <v>196</v>
      </c>
      <c r="B100" s="2"/>
      <c r="C100" s="16"/>
      <c r="D100" s="16"/>
      <c r="E100" s="16"/>
    </row>
    <row r="101" spans="1:5" ht="23.25" customHeight="1">
      <c r="A101" s="226" t="s">
        <v>6</v>
      </c>
      <c r="B101" s="227"/>
      <c r="C101" s="154" t="s">
        <v>51</v>
      </c>
      <c r="D101" s="154" t="s">
        <v>52</v>
      </c>
      <c r="E101" s="154" t="s">
        <v>53</v>
      </c>
    </row>
    <row r="102" spans="1:5" ht="23.25" customHeight="1">
      <c r="A102" s="155"/>
      <c r="B102" s="58"/>
      <c r="C102" s="4"/>
      <c r="D102" s="58"/>
      <c r="E102" s="156"/>
    </row>
    <row r="103" spans="1:5" ht="23.25" customHeight="1">
      <c r="A103" s="9" t="s">
        <v>28</v>
      </c>
      <c r="B103" s="7"/>
      <c r="C103" s="196" t="s">
        <v>224</v>
      </c>
      <c r="D103" s="20">
        <v>4320</v>
      </c>
      <c r="E103" s="157"/>
    </row>
    <row r="104" spans="1:5" ht="23.25" customHeight="1">
      <c r="A104" s="9"/>
      <c r="B104" s="7" t="s">
        <v>378</v>
      </c>
      <c r="C104" s="196" t="s">
        <v>39</v>
      </c>
      <c r="D104" s="158"/>
      <c r="E104" s="5">
        <v>4320</v>
      </c>
    </row>
    <row r="105" spans="1:5" ht="23.25" customHeight="1">
      <c r="A105" s="9"/>
      <c r="B105" s="7"/>
      <c r="C105" s="11"/>
      <c r="D105" s="158"/>
      <c r="E105" s="159"/>
    </row>
    <row r="106" spans="1:5" ht="23.25" customHeight="1">
      <c r="A106" s="9"/>
      <c r="B106" s="7"/>
      <c r="C106" s="4"/>
      <c r="D106" s="158"/>
      <c r="E106" s="159"/>
    </row>
    <row r="107" spans="1:5" ht="23.25" customHeight="1">
      <c r="A107" s="9"/>
      <c r="B107" s="7"/>
      <c r="C107" s="4"/>
      <c r="D107" s="160"/>
      <c r="E107" s="159"/>
    </row>
    <row r="108" spans="1:5" ht="23.25" customHeight="1">
      <c r="A108" s="161"/>
      <c r="B108" s="162"/>
      <c r="C108" s="157"/>
      <c r="D108" s="160"/>
      <c r="E108" s="157"/>
    </row>
    <row r="109" spans="1:5" ht="23.25" customHeight="1">
      <c r="A109" s="161"/>
      <c r="B109" s="162"/>
      <c r="C109" s="157"/>
      <c r="D109" s="160"/>
      <c r="E109" s="157"/>
    </row>
    <row r="110" spans="1:5" ht="23.25" customHeight="1">
      <c r="A110" s="161"/>
      <c r="B110" s="162"/>
      <c r="C110" s="157"/>
      <c r="D110" s="160"/>
      <c r="E110" s="157"/>
    </row>
    <row r="111" spans="1:5" ht="23.25" customHeight="1">
      <c r="A111" s="161"/>
      <c r="B111" s="162"/>
      <c r="C111" s="157"/>
      <c r="D111" s="160"/>
      <c r="E111" s="157"/>
    </row>
    <row r="112" spans="1:5" ht="23.25" customHeight="1">
      <c r="A112" s="161"/>
      <c r="B112" s="162"/>
      <c r="C112" s="157"/>
      <c r="D112" s="160"/>
      <c r="E112" s="157"/>
    </row>
    <row r="113" spans="1:5" ht="23.25" customHeight="1">
      <c r="A113" s="161"/>
      <c r="B113" s="162"/>
      <c r="C113" s="157"/>
      <c r="D113" s="160"/>
      <c r="E113" s="157"/>
    </row>
    <row r="114" spans="1:5" ht="23.25" customHeight="1">
      <c r="A114" s="161"/>
      <c r="B114" s="162"/>
      <c r="C114" s="157"/>
      <c r="D114" s="160"/>
      <c r="E114" s="157"/>
    </row>
    <row r="115" spans="1:5" ht="23.25" customHeight="1">
      <c r="A115" s="161"/>
      <c r="B115" s="162"/>
      <c r="C115" s="157"/>
      <c r="D115" s="160"/>
      <c r="E115" s="157"/>
    </row>
    <row r="116" spans="1:5" ht="23.25" customHeight="1">
      <c r="A116" s="161"/>
      <c r="B116" s="162"/>
      <c r="C116" s="157"/>
      <c r="D116" s="160"/>
      <c r="E116" s="157"/>
    </row>
    <row r="117" spans="1:5" ht="23.25" customHeight="1">
      <c r="A117" s="161"/>
      <c r="B117" s="162"/>
      <c r="C117" s="157"/>
      <c r="D117" s="160"/>
      <c r="E117" s="157"/>
    </row>
    <row r="118" spans="1:5" ht="23.25" customHeight="1">
      <c r="A118" s="161"/>
      <c r="B118" s="162"/>
      <c r="C118" s="157"/>
      <c r="D118" s="160"/>
      <c r="E118" s="157"/>
    </row>
    <row r="119" spans="1:5" ht="23.25" customHeight="1" thickBot="1">
      <c r="A119" s="163"/>
      <c r="B119" s="164"/>
      <c r="C119" s="165"/>
      <c r="D119" s="166">
        <f>SUM(D103:D118)</f>
        <v>4320</v>
      </c>
      <c r="E119" s="167">
        <f>SUM(E103:E118)</f>
        <v>4320</v>
      </c>
    </row>
    <row r="120" spans="1:5" ht="23.25" customHeight="1" thickTop="1">
      <c r="A120" s="162"/>
      <c r="B120" s="162"/>
      <c r="C120" s="162"/>
      <c r="D120" s="168"/>
      <c r="E120" s="168"/>
    </row>
    <row r="121" spans="1:5" ht="23.25" customHeight="1">
      <c r="A121" s="170" t="s">
        <v>379</v>
      </c>
      <c r="B121" s="169"/>
      <c r="C121" s="7"/>
      <c r="D121" s="7"/>
      <c r="E121" s="7"/>
    </row>
    <row r="122" spans="1:5" ht="23.25" customHeight="1">
      <c r="A122" s="50" t="s">
        <v>380</v>
      </c>
      <c r="B122" s="7"/>
      <c r="C122" s="12"/>
      <c r="D122" s="7"/>
      <c r="E122" s="7"/>
    </row>
    <row r="123" spans="1:5" ht="23.25" customHeight="1">
      <c r="A123" s="50"/>
      <c r="B123" s="7"/>
      <c r="C123" s="12"/>
      <c r="D123" s="7"/>
      <c r="E123" s="7"/>
    </row>
    <row r="124" spans="1:5" ht="23.25" customHeight="1">
      <c r="A124" s="7"/>
      <c r="B124" s="7"/>
      <c r="C124" s="189"/>
      <c r="D124" s="228" t="s">
        <v>210</v>
      </c>
      <c r="E124" s="229"/>
    </row>
    <row r="125" spans="1:5" ht="23.25" customHeight="1">
      <c r="A125" s="7"/>
      <c r="B125" s="7"/>
      <c r="C125" s="9"/>
      <c r="D125" s="153" t="s">
        <v>212</v>
      </c>
      <c r="E125" s="17"/>
    </row>
    <row r="126" spans="1:5" ht="23.25" customHeight="1">
      <c r="A126" s="144"/>
      <c r="B126" s="144"/>
      <c r="C126" s="191" t="s">
        <v>213</v>
      </c>
      <c r="D126" s="192"/>
      <c r="E126" s="178"/>
    </row>
    <row r="127" spans="1:5" ht="23.25" customHeight="1">
      <c r="A127" s="162"/>
      <c r="B127" s="162"/>
      <c r="C127" s="190"/>
      <c r="D127" s="194" t="s">
        <v>214</v>
      </c>
      <c r="E127" s="195"/>
    </row>
    <row r="128" spans="1:5" ht="23.25" customHeight="1">
      <c r="A128" s="152"/>
      <c r="B128" s="152"/>
      <c r="C128" s="230"/>
      <c r="D128" s="230"/>
      <c r="E128" s="152"/>
    </row>
    <row r="129" spans="1:5" ht="23.25" customHeight="1">
      <c r="A129" s="7"/>
      <c r="B129" s="16"/>
      <c r="C129" s="16"/>
      <c r="D129" s="16" t="s">
        <v>218</v>
      </c>
      <c r="E129" s="16"/>
    </row>
    <row r="130" spans="1:5" ht="23.25" customHeight="1">
      <c r="A130" s="7"/>
      <c r="B130" s="16"/>
      <c r="C130" s="16"/>
      <c r="D130" s="16" t="s">
        <v>405</v>
      </c>
      <c r="E130" s="16"/>
    </row>
    <row r="131" spans="1:5" ht="23.25" customHeight="1">
      <c r="A131" s="225" t="s">
        <v>195</v>
      </c>
      <c r="B131" s="225"/>
      <c r="C131" s="225"/>
      <c r="D131" s="225"/>
      <c r="E131" s="225"/>
    </row>
    <row r="132" spans="1:5" ht="23.25" customHeight="1">
      <c r="A132" s="153" t="s">
        <v>196</v>
      </c>
      <c r="B132" s="2"/>
      <c r="C132" s="16"/>
      <c r="D132" s="16"/>
      <c r="E132" s="16"/>
    </row>
    <row r="133" spans="1:5" ht="23.25" customHeight="1">
      <c r="A133" s="226" t="s">
        <v>6</v>
      </c>
      <c r="B133" s="227"/>
      <c r="C133" s="154" t="s">
        <v>51</v>
      </c>
      <c r="D133" s="154" t="s">
        <v>52</v>
      </c>
      <c r="E133" s="154" t="s">
        <v>53</v>
      </c>
    </row>
    <row r="134" spans="1:5" ht="23.25" customHeight="1">
      <c r="A134" s="155"/>
      <c r="B134" s="58"/>
      <c r="C134" s="4"/>
      <c r="D134" s="58"/>
      <c r="E134" s="156"/>
    </row>
    <row r="135" spans="1:5" ht="23.25" customHeight="1">
      <c r="A135" s="9" t="s">
        <v>28</v>
      </c>
      <c r="B135" s="7"/>
      <c r="C135" s="196" t="s">
        <v>224</v>
      </c>
      <c r="D135" s="20">
        <v>7180</v>
      </c>
      <c r="E135" s="157"/>
    </row>
    <row r="136" spans="1:5" ht="23.25" customHeight="1">
      <c r="A136" s="9"/>
      <c r="B136" s="7" t="s">
        <v>198</v>
      </c>
      <c r="C136" s="11" t="s">
        <v>143</v>
      </c>
      <c r="D136" s="158"/>
      <c r="E136" s="5">
        <v>7180</v>
      </c>
    </row>
    <row r="137" spans="1:5" ht="23.25" customHeight="1">
      <c r="A137" s="9"/>
      <c r="B137" s="7"/>
      <c r="C137" s="11"/>
      <c r="D137" s="158"/>
      <c r="E137" s="159"/>
    </row>
    <row r="138" spans="1:5" ht="23.25" customHeight="1">
      <c r="A138" s="9"/>
      <c r="B138" s="7"/>
      <c r="C138" s="4"/>
      <c r="D138" s="158"/>
      <c r="E138" s="159"/>
    </row>
    <row r="139" spans="1:5" ht="23.25" customHeight="1">
      <c r="A139" s="9"/>
      <c r="B139" s="7"/>
      <c r="C139" s="4"/>
      <c r="D139" s="160"/>
      <c r="E139" s="159"/>
    </row>
    <row r="140" spans="1:5" ht="23.25" customHeight="1">
      <c r="A140" s="161"/>
      <c r="B140" s="162"/>
      <c r="C140" s="157"/>
      <c r="D140" s="160"/>
      <c r="E140" s="157"/>
    </row>
    <row r="141" spans="1:5" ht="23.25" customHeight="1">
      <c r="A141" s="161"/>
      <c r="B141" s="162"/>
      <c r="C141" s="157"/>
      <c r="D141" s="160"/>
      <c r="E141" s="157"/>
    </row>
    <row r="142" spans="1:5" ht="23.25" customHeight="1">
      <c r="A142" s="161"/>
      <c r="B142" s="162"/>
      <c r="C142" s="157"/>
      <c r="D142" s="160"/>
      <c r="E142" s="157"/>
    </row>
    <row r="143" spans="1:5" ht="23.25" customHeight="1">
      <c r="A143" s="161"/>
      <c r="B143" s="162"/>
      <c r="C143" s="157"/>
      <c r="D143" s="160"/>
      <c r="E143" s="157"/>
    </row>
    <row r="144" spans="1:5" ht="23.25" customHeight="1">
      <c r="A144" s="161"/>
      <c r="B144" s="162"/>
      <c r="C144" s="157"/>
      <c r="D144" s="160"/>
      <c r="E144" s="157"/>
    </row>
    <row r="145" spans="1:5" ht="23.25" customHeight="1">
      <c r="A145" s="161"/>
      <c r="B145" s="162"/>
      <c r="C145" s="157"/>
      <c r="D145" s="160"/>
      <c r="E145" s="157"/>
    </row>
    <row r="146" spans="1:5" ht="23.25" customHeight="1">
      <c r="A146" s="161"/>
      <c r="B146" s="162"/>
      <c r="C146" s="157"/>
      <c r="D146" s="160"/>
      <c r="E146" s="157"/>
    </row>
    <row r="147" spans="1:5" ht="23.25" customHeight="1">
      <c r="A147" s="161"/>
      <c r="B147" s="162"/>
      <c r="C147" s="157"/>
      <c r="D147" s="160"/>
      <c r="E147" s="157"/>
    </row>
    <row r="148" spans="1:5" ht="23.25" customHeight="1">
      <c r="A148" s="161"/>
      <c r="B148" s="162"/>
      <c r="C148" s="157"/>
      <c r="D148" s="160"/>
      <c r="E148" s="157"/>
    </row>
    <row r="149" spans="1:5" ht="23.25" customHeight="1">
      <c r="A149" s="161"/>
      <c r="B149" s="162"/>
      <c r="C149" s="157"/>
      <c r="D149" s="160"/>
      <c r="E149" s="157"/>
    </row>
    <row r="150" spans="1:5" ht="23.25" customHeight="1">
      <c r="A150" s="161"/>
      <c r="B150" s="162"/>
      <c r="C150" s="157"/>
      <c r="D150" s="160"/>
      <c r="E150" s="157"/>
    </row>
    <row r="151" spans="1:5" ht="23.25" customHeight="1" thickBot="1">
      <c r="A151" s="163"/>
      <c r="B151" s="164"/>
      <c r="C151" s="165"/>
      <c r="D151" s="166">
        <f>SUM(D135:D150)</f>
        <v>7180</v>
      </c>
      <c r="E151" s="167">
        <f>SUM(E135:E150)</f>
        <v>7180</v>
      </c>
    </row>
    <row r="152" spans="1:5" ht="23.25" customHeight="1" thickTop="1">
      <c r="A152" s="162"/>
      <c r="B152" s="162"/>
      <c r="C152" s="162"/>
      <c r="D152" s="168"/>
      <c r="E152" s="168"/>
    </row>
    <row r="153" spans="1:5" ht="23.25" customHeight="1">
      <c r="A153" s="170" t="s">
        <v>406</v>
      </c>
      <c r="B153" s="169"/>
      <c r="C153" s="7"/>
      <c r="D153" s="7"/>
      <c r="E153" s="7"/>
    </row>
    <row r="154" spans="1:5" ht="23.25" customHeight="1">
      <c r="A154" s="50" t="s">
        <v>407</v>
      </c>
      <c r="B154" s="7"/>
      <c r="C154" s="12"/>
      <c r="D154" s="7"/>
      <c r="E154" s="7"/>
    </row>
    <row r="155" spans="1:5" ht="23.25" customHeight="1">
      <c r="A155" s="50"/>
      <c r="B155" s="7"/>
      <c r="C155" s="12"/>
      <c r="D155" s="7"/>
      <c r="E155" s="7"/>
    </row>
    <row r="156" spans="1:5" ht="23.25" customHeight="1">
      <c r="A156" s="7"/>
      <c r="B156" s="7"/>
      <c r="C156" s="189"/>
      <c r="D156" s="228" t="s">
        <v>210</v>
      </c>
      <c r="E156" s="229"/>
    </row>
    <row r="157" spans="1:5" ht="23.25" customHeight="1">
      <c r="A157" s="7"/>
      <c r="B157" s="7"/>
      <c r="C157" s="9"/>
      <c r="D157" s="153" t="s">
        <v>212</v>
      </c>
      <c r="E157" s="17"/>
    </row>
    <row r="158" spans="1:5" ht="23.25" customHeight="1">
      <c r="A158" s="144"/>
      <c r="B158" s="144"/>
      <c r="C158" s="191" t="s">
        <v>213</v>
      </c>
      <c r="D158" s="192"/>
      <c r="E158" s="178"/>
    </row>
    <row r="159" spans="1:5" ht="23.25" customHeight="1">
      <c r="A159" s="162"/>
      <c r="B159" s="162"/>
      <c r="C159" s="190"/>
      <c r="D159" s="194" t="s">
        <v>256</v>
      </c>
      <c r="E159" s="195"/>
    </row>
    <row r="160" spans="1:5" ht="23.25" customHeight="1">
      <c r="A160" s="152"/>
      <c r="B160" s="152"/>
      <c r="C160" s="230"/>
      <c r="D160" s="230"/>
      <c r="E160" s="152"/>
    </row>
    <row r="161" spans="1:5" ht="23.25" customHeight="1">
      <c r="A161" s="7"/>
      <c r="B161" s="16"/>
      <c r="C161" s="16"/>
      <c r="D161" s="16" t="s">
        <v>218</v>
      </c>
      <c r="E161" s="16"/>
    </row>
    <row r="162" spans="1:5" ht="23.25" customHeight="1">
      <c r="A162" s="7"/>
      <c r="B162" s="16"/>
      <c r="C162" s="16"/>
      <c r="D162" s="16" t="s">
        <v>400</v>
      </c>
      <c r="E162" s="16"/>
    </row>
    <row r="163" spans="1:5" ht="23.25" customHeight="1">
      <c r="A163" s="225" t="s">
        <v>195</v>
      </c>
      <c r="B163" s="225"/>
      <c r="C163" s="225"/>
      <c r="D163" s="225"/>
      <c r="E163" s="225"/>
    </row>
    <row r="164" spans="1:5" ht="23.25" customHeight="1">
      <c r="A164" s="153" t="s">
        <v>196</v>
      </c>
      <c r="B164" s="2"/>
      <c r="C164" s="16"/>
      <c r="D164" s="16"/>
      <c r="E164" s="16"/>
    </row>
    <row r="165" spans="1:5" ht="23.25" customHeight="1">
      <c r="A165" s="226" t="s">
        <v>6</v>
      </c>
      <c r="B165" s="227"/>
      <c r="C165" s="154" t="s">
        <v>51</v>
      </c>
      <c r="D165" s="154" t="s">
        <v>52</v>
      </c>
      <c r="E165" s="154" t="s">
        <v>53</v>
      </c>
    </row>
    <row r="166" spans="1:5" ht="23.25" customHeight="1">
      <c r="A166" s="155"/>
      <c r="B166" s="58"/>
      <c r="C166" s="4"/>
      <c r="D166" s="58"/>
      <c r="E166" s="156"/>
    </row>
    <row r="167" spans="1:5" ht="23.25" customHeight="1">
      <c r="A167" s="9" t="s">
        <v>54</v>
      </c>
      <c r="B167" s="7"/>
      <c r="C167" s="196"/>
      <c r="D167" s="20">
        <v>363903.22</v>
      </c>
      <c r="E167" s="157"/>
    </row>
    <row r="168" spans="1:5" ht="23.25" customHeight="1">
      <c r="A168" s="9"/>
      <c r="B168" s="7" t="s">
        <v>19</v>
      </c>
      <c r="C168" s="11">
        <v>700</v>
      </c>
      <c r="D168" s="158"/>
      <c r="E168" s="5">
        <v>363903.22</v>
      </c>
    </row>
    <row r="169" spans="1:5" ht="23.25" customHeight="1">
      <c r="A169" s="9"/>
      <c r="B169" s="7"/>
      <c r="C169" s="11"/>
      <c r="D169" s="158"/>
      <c r="E169" s="159"/>
    </row>
    <row r="170" spans="1:5" ht="23.25" customHeight="1">
      <c r="A170" s="9"/>
      <c r="B170" s="7"/>
      <c r="C170" s="4"/>
      <c r="D170" s="158"/>
      <c r="E170" s="159"/>
    </row>
    <row r="171" spans="1:5" ht="23.25" customHeight="1">
      <c r="A171" s="9"/>
      <c r="B171" s="7"/>
      <c r="C171" s="4"/>
      <c r="D171" s="160"/>
      <c r="E171" s="159"/>
    </row>
    <row r="172" spans="1:5" ht="23.25" customHeight="1">
      <c r="A172" s="161"/>
      <c r="B172" s="162"/>
      <c r="C172" s="157"/>
      <c r="D172" s="160"/>
      <c r="E172" s="157"/>
    </row>
    <row r="173" spans="1:5" ht="23.25" customHeight="1">
      <c r="A173" s="161"/>
      <c r="B173" s="162"/>
      <c r="C173" s="157"/>
      <c r="D173" s="160"/>
      <c r="E173" s="157"/>
    </row>
    <row r="174" spans="1:5" ht="23.25" customHeight="1">
      <c r="A174" s="161"/>
      <c r="B174" s="162"/>
      <c r="C174" s="157"/>
      <c r="D174" s="160"/>
      <c r="E174" s="157"/>
    </row>
    <row r="175" spans="1:5" ht="23.25" customHeight="1">
      <c r="A175" s="161"/>
      <c r="B175" s="162"/>
      <c r="C175" s="157"/>
      <c r="D175" s="160"/>
      <c r="E175" s="157"/>
    </row>
    <row r="176" spans="1:5" ht="23.25" customHeight="1">
      <c r="A176" s="161"/>
      <c r="B176" s="162"/>
      <c r="C176" s="157"/>
      <c r="D176" s="160"/>
      <c r="E176" s="157"/>
    </row>
    <row r="177" spans="1:5" ht="23.25" customHeight="1">
      <c r="A177" s="161"/>
      <c r="B177" s="162"/>
      <c r="C177" s="157"/>
      <c r="D177" s="160"/>
      <c r="E177" s="157"/>
    </row>
    <row r="178" spans="1:5" ht="23.25" customHeight="1">
      <c r="A178" s="161"/>
      <c r="B178" s="162"/>
      <c r="C178" s="157"/>
      <c r="D178" s="160"/>
      <c r="E178" s="157"/>
    </row>
    <row r="179" spans="1:5" ht="23.25" customHeight="1">
      <c r="A179" s="161"/>
      <c r="B179" s="162"/>
      <c r="C179" s="157"/>
      <c r="D179" s="160"/>
      <c r="E179" s="157"/>
    </row>
    <row r="180" spans="1:5" ht="23.25" customHeight="1">
      <c r="A180" s="161"/>
      <c r="B180" s="162"/>
      <c r="C180" s="157"/>
      <c r="D180" s="160"/>
      <c r="E180" s="157"/>
    </row>
    <row r="181" spans="1:5" ht="23.25" customHeight="1">
      <c r="A181" s="161"/>
      <c r="B181" s="162"/>
      <c r="C181" s="157"/>
      <c r="D181" s="160"/>
      <c r="E181" s="157"/>
    </row>
    <row r="182" spans="1:5" ht="23.25" customHeight="1">
      <c r="A182" s="161"/>
      <c r="B182" s="162"/>
      <c r="C182" s="157"/>
      <c r="D182" s="160"/>
      <c r="E182" s="157"/>
    </row>
    <row r="183" spans="1:5" ht="23.25" customHeight="1" thickBot="1">
      <c r="A183" s="163"/>
      <c r="B183" s="164"/>
      <c r="C183" s="165"/>
      <c r="D183" s="166">
        <f>SUM(D167:D182)</f>
        <v>363903.22</v>
      </c>
      <c r="E183" s="167">
        <f>SUM(E167:E182)</f>
        <v>363903.22</v>
      </c>
    </row>
    <row r="184" spans="1:5" ht="23.25" customHeight="1" thickTop="1">
      <c r="A184" s="162"/>
      <c r="B184" s="162"/>
      <c r="C184" s="162"/>
      <c r="D184" s="168"/>
      <c r="E184" s="168"/>
    </row>
    <row r="185" spans="1:5" ht="23.25" customHeight="1">
      <c r="A185" s="170" t="s">
        <v>453</v>
      </c>
      <c r="B185" s="169"/>
      <c r="C185" s="7"/>
      <c r="D185" s="7"/>
      <c r="E185" s="7"/>
    </row>
    <row r="186" spans="1:5" ht="23.25" customHeight="1">
      <c r="A186" s="50" t="s">
        <v>454</v>
      </c>
      <c r="B186" s="7"/>
      <c r="C186" s="12"/>
      <c r="D186" s="7"/>
      <c r="E186" s="7"/>
    </row>
    <row r="187" spans="1:5" ht="23.25" customHeight="1">
      <c r="A187" s="50"/>
      <c r="B187" s="7"/>
      <c r="C187" s="12"/>
      <c r="D187" s="7"/>
      <c r="E187" s="7"/>
    </row>
    <row r="188" spans="1:5" ht="23.25" customHeight="1">
      <c r="A188" s="7"/>
      <c r="B188" s="7"/>
      <c r="C188" s="189"/>
      <c r="D188" s="228" t="s">
        <v>210</v>
      </c>
      <c r="E188" s="229"/>
    </row>
    <row r="189" spans="1:5" ht="23.25" customHeight="1">
      <c r="A189" s="7"/>
      <c r="B189" s="7"/>
      <c r="C189" s="9"/>
      <c r="D189" s="153" t="s">
        <v>212</v>
      </c>
      <c r="E189" s="17"/>
    </row>
    <row r="190" spans="1:5" ht="23.25" customHeight="1">
      <c r="A190" s="144"/>
      <c r="B190" s="144"/>
      <c r="C190" s="191" t="s">
        <v>213</v>
      </c>
      <c r="D190" s="192"/>
      <c r="E190" s="178"/>
    </row>
    <row r="191" spans="1:5" ht="23.25" customHeight="1">
      <c r="A191" s="162"/>
      <c r="B191" s="162"/>
      <c r="C191" s="190"/>
      <c r="D191" s="194" t="s">
        <v>214</v>
      </c>
      <c r="E191" s="195"/>
    </row>
    <row r="192" spans="1:5" ht="23.25" customHeight="1">
      <c r="A192" s="152"/>
      <c r="B192" s="152"/>
      <c r="C192" s="230"/>
      <c r="D192" s="230"/>
      <c r="E192" s="152"/>
    </row>
    <row r="193" spans="1:5" ht="23.25" customHeight="1">
      <c r="A193" s="7"/>
      <c r="B193" s="16"/>
      <c r="C193" s="16"/>
      <c r="D193" s="16" t="s">
        <v>218</v>
      </c>
      <c r="E193" s="16"/>
    </row>
    <row r="194" spans="1:5" ht="23.25" customHeight="1">
      <c r="A194" s="7"/>
      <c r="B194" s="16"/>
      <c r="C194" s="16"/>
      <c r="D194" s="16" t="s">
        <v>269</v>
      </c>
      <c r="E194" s="16"/>
    </row>
    <row r="195" spans="1:5" ht="23.25" customHeight="1">
      <c r="A195" s="225" t="s">
        <v>195</v>
      </c>
      <c r="B195" s="225"/>
      <c r="C195" s="225"/>
      <c r="D195" s="225"/>
      <c r="E195" s="225"/>
    </row>
    <row r="196" spans="1:5" ht="23.25" customHeight="1">
      <c r="A196" s="153" t="s">
        <v>196</v>
      </c>
      <c r="B196" s="2"/>
      <c r="C196" s="16"/>
      <c r="D196" s="16"/>
      <c r="E196" s="16"/>
    </row>
    <row r="197" spans="1:5" ht="23.25" customHeight="1">
      <c r="A197" s="226" t="s">
        <v>6</v>
      </c>
      <c r="B197" s="227"/>
      <c r="C197" s="154" t="s">
        <v>51</v>
      </c>
      <c r="D197" s="154" t="s">
        <v>52</v>
      </c>
      <c r="E197" s="154" t="s">
        <v>53</v>
      </c>
    </row>
    <row r="198" spans="1:5" ht="23.25" customHeight="1">
      <c r="A198" s="155"/>
      <c r="B198" s="58"/>
      <c r="C198" s="4"/>
      <c r="D198" s="58"/>
      <c r="E198" s="156"/>
    </row>
    <row r="199" spans="1:5" ht="23.25" customHeight="1">
      <c r="A199" s="9" t="s">
        <v>277</v>
      </c>
      <c r="B199" s="7"/>
      <c r="C199" s="196"/>
      <c r="D199" s="20">
        <f>18000+18000</f>
        <v>36000</v>
      </c>
      <c r="E199" s="157"/>
    </row>
    <row r="200" spans="1:5" ht="23.25" customHeight="1">
      <c r="A200" s="9"/>
      <c r="B200" s="7" t="s">
        <v>19</v>
      </c>
      <c r="C200" s="11">
        <v>700</v>
      </c>
      <c r="D200" s="158"/>
      <c r="E200" s="5">
        <v>36000</v>
      </c>
    </row>
    <row r="201" spans="1:5" ht="23.25" customHeight="1">
      <c r="A201" s="9"/>
      <c r="B201" s="7"/>
      <c r="C201" s="11"/>
      <c r="D201" s="158"/>
      <c r="E201" s="159"/>
    </row>
    <row r="202" spans="1:5" ht="23.25" customHeight="1">
      <c r="A202" s="9"/>
      <c r="B202" s="7"/>
      <c r="C202" s="4"/>
      <c r="D202" s="158"/>
      <c r="E202" s="159"/>
    </row>
    <row r="203" spans="1:5" ht="23.25" customHeight="1">
      <c r="A203" s="9"/>
      <c r="B203" s="7"/>
      <c r="C203" s="4"/>
      <c r="D203" s="160"/>
      <c r="E203" s="159"/>
    </row>
    <row r="204" spans="1:5" ht="23.25" customHeight="1">
      <c r="A204" s="161"/>
      <c r="B204" s="162"/>
      <c r="C204" s="157"/>
      <c r="D204" s="160"/>
      <c r="E204" s="157"/>
    </row>
    <row r="205" spans="1:5" ht="23.25" customHeight="1">
      <c r="A205" s="161"/>
      <c r="B205" s="162"/>
      <c r="C205" s="157"/>
      <c r="D205" s="160"/>
      <c r="E205" s="157"/>
    </row>
    <row r="206" spans="1:5" ht="23.25" customHeight="1">
      <c r="A206" s="161"/>
      <c r="B206" s="162"/>
      <c r="C206" s="157"/>
      <c r="D206" s="160"/>
      <c r="E206" s="157"/>
    </row>
    <row r="207" spans="1:5" ht="23.25" customHeight="1">
      <c r="A207" s="161"/>
      <c r="B207" s="162"/>
      <c r="C207" s="157"/>
      <c r="D207" s="160"/>
      <c r="E207" s="157"/>
    </row>
    <row r="208" spans="1:5" ht="23.25" customHeight="1">
      <c r="A208" s="161"/>
      <c r="B208" s="162"/>
      <c r="C208" s="157"/>
      <c r="D208" s="160"/>
      <c r="E208" s="157"/>
    </row>
    <row r="209" spans="1:5" ht="23.25" customHeight="1">
      <c r="A209" s="161"/>
      <c r="B209" s="162"/>
      <c r="C209" s="157"/>
      <c r="D209" s="160"/>
      <c r="E209" s="157"/>
    </row>
    <row r="210" spans="1:5" ht="23.25" customHeight="1">
      <c r="A210" s="161"/>
      <c r="B210" s="162"/>
      <c r="C210" s="157"/>
      <c r="D210" s="160"/>
      <c r="E210" s="157"/>
    </row>
    <row r="211" spans="1:5" ht="23.25" customHeight="1">
      <c r="A211" s="161"/>
      <c r="B211" s="162"/>
      <c r="C211" s="157"/>
      <c r="D211" s="160"/>
      <c r="E211" s="157"/>
    </row>
    <row r="212" spans="1:5" ht="23.25" customHeight="1">
      <c r="A212" s="161"/>
      <c r="B212" s="162"/>
      <c r="C212" s="157"/>
      <c r="D212" s="160"/>
      <c r="E212" s="157"/>
    </row>
    <row r="213" spans="1:5" ht="23.25" customHeight="1">
      <c r="A213" s="161"/>
      <c r="B213" s="162"/>
      <c r="C213" s="157"/>
      <c r="D213" s="160"/>
      <c r="E213" s="157"/>
    </row>
    <row r="214" spans="1:5" ht="23.25" customHeight="1">
      <c r="A214" s="161"/>
      <c r="B214" s="162"/>
      <c r="C214" s="157"/>
      <c r="D214" s="160"/>
      <c r="E214" s="157"/>
    </row>
    <row r="215" spans="1:5" ht="23.25" customHeight="1" thickBot="1">
      <c r="A215" s="163"/>
      <c r="B215" s="164"/>
      <c r="C215" s="165"/>
      <c r="D215" s="166">
        <f>SUM(D199:D214)</f>
        <v>36000</v>
      </c>
      <c r="E215" s="167">
        <f>SUM(E199:E214)</f>
        <v>36000</v>
      </c>
    </row>
    <row r="216" spans="1:5" ht="23.25" customHeight="1" thickTop="1">
      <c r="A216" s="162"/>
      <c r="B216" s="162"/>
      <c r="C216" s="162"/>
      <c r="D216" s="168"/>
      <c r="E216" s="168"/>
    </row>
    <row r="217" spans="1:5" ht="23.25" customHeight="1">
      <c r="A217" s="170" t="s">
        <v>278</v>
      </c>
      <c r="B217" s="169"/>
      <c r="C217" s="7"/>
      <c r="D217" s="7"/>
      <c r="E217" s="7"/>
    </row>
    <row r="218" spans="1:5" ht="23.25" customHeight="1">
      <c r="A218" s="50" t="s">
        <v>279</v>
      </c>
      <c r="B218" s="7"/>
      <c r="C218" s="12"/>
      <c r="D218" s="7"/>
      <c r="E218" s="7"/>
    </row>
    <row r="219" spans="1:5" ht="23.25" customHeight="1">
      <c r="A219" s="50"/>
      <c r="B219" s="7"/>
      <c r="C219" s="12"/>
      <c r="D219" s="7"/>
      <c r="E219" s="7"/>
    </row>
    <row r="220" spans="1:5" ht="23.25" customHeight="1">
      <c r="A220" s="7"/>
      <c r="B220" s="7"/>
      <c r="C220" s="189"/>
      <c r="D220" s="228" t="s">
        <v>210</v>
      </c>
      <c r="E220" s="229"/>
    </row>
    <row r="221" spans="1:5" ht="23.25" customHeight="1">
      <c r="A221" s="7"/>
      <c r="B221" s="7"/>
      <c r="C221" s="9"/>
      <c r="D221" s="153" t="s">
        <v>212</v>
      </c>
      <c r="E221" s="17"/>
    </row>
    <row r="222" spans="1:5" ht="23.25" customHeight="1">
      <c r="A222" s="144"/>
      <c r="B222" s="144"/>
      <c r="C222" s="191" t="s">
        <v>213</v>
      </c>
      <c r="D222" s="192"/>
      <c r="E222" s="178"/>
    </row>
    <row r="223" spans="1:5" ht="23.25" customHeight="1">
      <c r="A223" s="162"/>
      <c r="B223" s="162"/>
      <c r="C223" s="190"/>
      <c r="D223" s="194" t="s">
        <v>214</v>
      </c>
      <c r="E223" s="195"/>
    </row>
    <row r="224" spans="1:5" ht="23.25" customHeight="1">
      <c r="A224" s="152"/>
      <c r="B224" s="152"/>
      <c r="C224" s="230"/>
      <c r="D224" s="230"/>
      <c r="E224" s="152"/>
    </row>
    <row r="225" spans="1:5" ht="23.25" customHeight="1">
      <c r="A225" s="7"/>
      <c r="B225" s="16"/>
      <c r="C225" s="16"/>
      <c r="D225" s="16" t="s">
        <v>218</v>
      </c>
      <c r="E225" s="16"/>
    </row>
    <row r="226" spans="1:5" ht="23.25" customHeight="1">
      <c r="A226" s="7"/>
      <c r="B226" s="16"/>
      <c r="C226" s="16"/>
      <c r="D226" s="16" t="s">
        <v>400</v>
      </c>
      <c r="E226" s="16"/>
    </row>
    <row r="227" spans="1:5" ht="23.25" customHeight="1">
      <c r="A227" s="225" t="s">
        <v>195</v>
      </c>
      <c r="B227" s="225"/>
      <c r="C227" s="225"/>
      <c r="D227" s="225"/>
      <c r="E227" s="225"/>
    </row>
    <row r="228" spans="1:5" ht="23.25" customHeight="1">
      <c r="A228" s="153" t="s">
        <v>196</v>
      </c>
      <c r="B228" s="2"/>
      <c r="C228" s="16"/>
      <c r="D228" s="16"/>
      <c r="E228" s="16"/>
    </row>
    <row r="229" spans="1:5" ht="23.25" customHeight="1">
      <c r="A229" s="226" t="s">
        <v>6</v>
      </c>
      <c r="B229" s="227"/>
      <c r="C229" s="154" t="s">
        <v>51</v>
      </c>
      <c r="D229" s="154" t="s">
        <v>52</v>
      </c>
      <c r="E229" s="154" t="s">
        <v>53</v>
      </c>
    </row>
    <row r="230" spans="1:5" ht="23.25" customHeight="1">
      <c r="A230" s="155"/>
      <c r="B230" s="58"/>
      <c r="C230" s="4"/>
      <c r="D230" s="58"/>
      <c r="E230" s="156"/>
    </row>
    <row r="231" spans="1:5" ht="23.25" customHeight="1">
      <c r="A231" s="9" t="s">
        <v>452</v>
      </c>
      <c r="B231" s="7"/>
      <c r="C231" s="196" t="s">
        <v>101</v>
      </c>
      <c r="D231" s="20">
        <v>176.47</v>
      </c>
      <c r="E231" s="157"/>
    </row>
    <row r="232" spans="1:5" ht="23.25" customHeight="1">
      <c r="A232" s="9"/>
      <c r="B232" s="7" t="s">
        <v>345</v>
      </c>
      <c r="C232" s="11"/>
      <c r="D232" s="158"/>
      <c r="E232" s="5">
        <v>176.47</v>
      </c>
    </row>
    <row r="233" spans="1:5" ht="23.25" customHeight="1">
      <c r="A233" s="9"/>
      <c r="B233" s="7"/>
      <c r="C233" s="11"/>
      <c r="D233" s="158"/>
      <c r="E233" s="159"/>
    </row>
    <row r="234" spans="1:5" ht="23.25" customHeight="1">
      <c r="A234" s="9"/>
      <c r="B234" s="7"/>
      <c r="C234" s="4"/>
      <c r="D234" s="158"/>
      <c r="E234" s="159"/>
    </row>
    <row r="235" spans="1:5" ht="23.25" customHeight="1">
      <c r="A235" s="9"/>
      <c r="B235" s="7"/>
      <c r="C235" s="4"/>
      <c r="D235" s="160"/>
      <c r="E235" s="159"/>
    </row>
    <row r="236" spans="1:5" ht="23.25" customHeight="1">
      <c r="A236" s="161"/>
      <c r="B236" s="162"/>
      <c r="C236" s="157"/>
      <c r="D236" s="160"/>
      <c r="E236" s="157"/>
    </row>
    <row r="237" spans="1:5" ht="23.25" customHeight="1">
      <c r="A237" s="161"/>
      <c r="B237" s="162"/>
      <c r="C237" s="157"/>
      <c r="D237" s="160"/>
      <c r="E237" s="157"/>
    </row>
    <row r="238" spans="1:5" ht="23.25" customHeight="1">
      <c r="A238" s="161"/>
      <c r="B238" s="162"/>
      <c r="C238" s="157"/>
      <c r="D238" s="160"/>
      <c r="E238" s="157"/>
    </row>
    <row r="239" spans="1:5" ht="23.25" customHeight="1">
      <c r="A239" s="161"/>
      <c r="B239" s="162"/>
      <c r="C239" s="157"/>
      <c r="D239" s="160"/>
      <c r="E239" s="157"/>
    </row>
    <row r="240" spans="1:5" ht="23.25" customHeight="1">
      <c r="A240" s="161"/>
      <c r="B240" s="162"/>
      <c r="C240" s="157"/>
      <c r="D240" s="160"/>
      <c r="E240" s="157"/>
    </row>
    <row r="241" spans="1:5" ht="23.25" customHeight="1">
      <c r="A241" s="161"/>
      <c r="B241" s="162"/>
      <c r="C241" s="157"/>
      <c r="D241" s="160"/>
      <c r="E241" s="157"/>
    </row>
    <row r="242" spans="1:5" ht="23.25" customHeight="1">
      <c r="A242" s="161"/>
      <c r="B242" s="162"/>
      <c r="C242" s="157"/>
      <c r="D242" s="160"/>
      <c r="E242" s="157"/>
    </row>
    <row r="243" spans="1:5" ht="23.25" customHeight="1">
      <c r="A243" s="161"/>
      <c r="B243" s="162"/>
      <c r="C243" s="157"/>
      <c r="D243" s="160"/>
      <c r="E243" s="157"/>
    </row>
    <row r="244" spans="1:5" ht="23.25" customHeight="1">
      <c r="A244" s="161"/>
      <c r="B244" s="162"/>
      <c r="C244" s="157"/>
      <c r="D244" s="160"/>
      <c r="E244" s="157"/>
    </row>
    <row r="245" spans="1:5" ht="23.25" customHeight="1">
      <c r="A245" s="161"/>
      <c r="B245" s="162"/>
      <c r="C245" s="157"/>
      <c r="D245" s="160"/>
      <c r="E245" s="157"/>
    </row>
    <row r="246" spans="1:5" ht="23.25" customHeight="1">
      <c r="A246" s="161"/>
      <c r="B246" s="162"/>
      <c r="C246" s="157"/>
      <c r="D246" s="160"/>
      <c r="E246" s="157"/>
    </row>
    <row r="247" spans="1:5" ht="23.25" customHeight="1" thickBot="1">
      <c r="A247" s="163"/>
      <c r="B247" s="164"/>
      <c r="C247" s="165"/>
      <c r="D247" s="166">
        <f>SUM(D231:D246)</f>
        <v>176.47</v>
      </c>
      <c r="E247" s="167">
        <f>SUM(E231:E246)</f>
        <v>176.47</v>
      </c>
    </row>
    <row r="248" spans="1:5" ht="23.25" customHeight="1" thickTop="1">
      <c r="A248" s="162"/>
      <c r="B248" s="162"/>
      <c r="C248" s="162"/>
      <c r="D248" s="168"/>
      <c r="E248" s="168"/>
    </row>
    <row r="249" spans="1:5" ht="23.25" customHeight="1">
      <c r="A249" s="170" t="s">
        <v>463</v>
      </c>
      <c r="B249" s="169"/>
      <c r="C249" s="7"/>
      <c r="D249" s="7"/>
      <c r="E249" s="7"/>
    </row>
    <row r="250" spans="1:5" ht="23.25" customHeight="1">
      <c r="A250" s="50"/>
      <c r="B250" s="7"/>
      <c r="C250" s="12"/>
      <c r="D250" s="7"/>
      <c r="E250" s="7"/>
    </row>
    <row r="251" spans="1:5" ht="23.25" customHeight="1">
      <c r="A251" s="50"/>
      <c r="B251" s="7"/>
      <c r="C251" s="12"/>
      <c r="D251" s="7"/>
      <c r="E251" s="7"/>
    </row>
    <row r="252" spans="1:5" ht="23.25" customHeight="1">
      <c r="A252" s="7"/>
      <c r="B252" s="7"/>
      <c r="C252" s="189"/>
      <c r="D252" s="228" t="s">
        <v>210</v>
      </c>
      <c r="E252" s="229"/>
    </row>
    <row r="253" spans="1:5" ht="23.25" customHeight="1">
      <c r="A253" s="7"/>
      <c r="B253" s="7"/>
      <c r="C253" s="9"/>
      <c r="D253" s="153" t="s">
        <v>212</v>
      </c>
      <c r="E253" s="17"/>
    </row>
    <row r="254" spans="1:5" ht="23.25" customHeight="1">
      <c r="A254" s="144"/>
      <c r="B254" s="144"/>
      <c r="C254" s="191" t="s">
        <v>213</v>
      </c>
      <c r="D254" s="192"/>
      <c r="E254" s="178"/>
    </row>
    <row r="255" spans="1:5" ht="23.25" customHeight="1">
      <c r="A255" s="162"/>
      <c r="B255" s="162"/>
      <c r="C255" s="190"/>
      <c r="D255" s="194" t="s">
        <v>214</v>
      </c>
      <c r="E255" s="195"/>
    </row>
    <row r="256" spans="1:5" ht="23.25" customHeight="1">
      <c r="A256" s="152"/>
      <c r="B256" s="152"/>
      <c r="C256" s="230"/>
      <c r="D256" s="230"/>
      <c r="E256" s="152"/>
    </row>
    <row r="257" spans="1:5" ht="23.25" customHeight="1">
      <c r="A257" s="7"/>
      <c r="B257" s="16"/>
      <c r="C257" s="16"/>
      <c r="D257" s="16" t="s">
        <v>218</v>
      </c>
      <c r="E257" s="16"/>
    </row>
    <row r="258" spans="1:5" ht="23.25" customHeight="1">
      <c r="A258" s="7"/>
      <c r="B258" s="16"/>
      <c r="C258" s="16"/>
      <c r="D258" s="16" t="s">
        <v>249</v>
      </c>
      <c r="E258" s="16"/>
    </row>
    <row r="259" spans="1:5" ht="23.25" customHeight="1">
      <c r="A259" s="225" t="s">
        <v>195</v>
      </c>
      <c r="B259" s="225"/>
      <c r="C259" s="225"/>
      <c r="D259" s="225"/>
      <c r="E259" s="225"/>
    </row>
    <row r="260" spans="1:5" ht="23.25" customHeight="1">
      <c r="A260" s="153" t="s">
        <v>196</v>
      </c>
      <c r="B260" s="2"/>
      <c r="C260" s="16"/>
      <c r="D260" s="16"/>
      <c r="E260" s="16"/>
    </row>
    <row r="261" spans="1:5" ht="23.25" customHeight="1">
      <c r="A261" s="226" t="s">
        <v>6</v>
      </c>
      <c r="B261" s="227"/>
      <c r="C261" s="154" t="s">
        <v>51</v>
      </c>
      <c r="D261" s="154" t="s">
        <v>52</v>
      </c>
      <c r="E261" s="154" t="s">
        <v>53</v>
      </c>
    </row>
    <row r="262" spans="1:5" ht="23.25" customHeight="1">
      <c r="A262" s="155"/>
      <c r="B262" s="58"/>
      <c r="C262" s="4"/>
      <c r="D262" s="58"/>
      <c r="E262" s="156"/>
    </row>
    <row r="263" spans="1:5" ht="23.25" customHeight="1">
      <c r="A263" s="9" t="s">
        <v>250</v>
      </c>
      <c r="B263" s="7"/>
      <c r="C263" s="196" t="s">
        <v>101</v>
      </c>
      <c r="D263" s="20">
        <v>1940.21</v>
      </c>
      <c r="E263" s="157"/>
    </row>
    <row r="264" spans="1:5" ht="23.25" customHeight="1">
      <c r="A264" s="9"/>
      <c r="B264" s="7" t="s">
        <v>236</v>
      </c>
      <c r="C264" s="196"/>
      <c r="D264" s="20"/>
      <c r="E264" s="8">
        <v>1940.21</v>
      </c>
    </row>
    <row r="265" spans="1:5" ht="23.25" customHeight="1">
      <c r="A265" s="9"/>
      <c r="B265" s="7"/>
      <c r="C265" s="11"/>
      <c r="D265" s="158"/>
      <c r="E265" s="159"/>
    </row>
    <row r="266" spans="1:5" ht="23.25" customHeight="1">
      <c r="A266" s="9"/>
      <c r="B266" s="7"/>
      <c r="C266" s="4"/>
      <c r="D266" s="158"/>
      <c r="E266" s="159"/>
    </row>
    <row r="267" spans="1:5" ht="23.25" customHeight="1">
      <c r="A267" s="9"/>
      <c r="B267" s="7"/>
      <c r="C267" s="4"/>
      <c r="D267" s="160"/>
      <c r="E267" s="159"/>
    </row>
    <row r="268" spans="1:5" ht="23.25" customHeight="1">
      <c r="A268" s="161"/>
      <c r="B268" s="162"/>
      <c r="C268" s="157"/>
      <c r="D268" s="160"/>
      <c r="E268" s="157"/>
    </row>
    <row r="269" spans="1:5" ht="23.25" customHeight="1">
      <c r="A269" s="161"/>
      <c r="B269" s="162"/>
      <c r="C269" s="157"/>
      <c r="D269" s="160"/>
      <c r="E269" s="157"/>
    </row>
    <row r="270" spans="1:5" ht="23.25" customHeight="1">
      <c r="A270" s="161"/>
      <c r="B270" s="162"/>
      <c r="C270" s="157"/>
      <c r="D270" s="160"/>
      <c r="E270" s="157"/>
    </row>
    <row r="271" spans="1:5" ht="23.25" customHeight="1">
      <c r="A271" s="161"/>
      <c r="B271" s="162"/>
      <c r="C271" s="157"/>
      <c r="D271" s="160"/>
      <c r="E271" s="157"/>
    </row>
    <row r="272" spans="1:5" ht="23.25" customHeight="1">
      <c r="A272" s="161"/>
      <c r="B272" s="162"/>
      <c r="C272" s="157"/>
      <c r="D272" s="160"/>
      <c r="E272" s="157"/>
    </row>
    <row r="273" spans="1:5" ht="23.25" customHeight="1">
      <c r="A273" s="161"/>
      <c r="B273" s="162"/>
      <c r="C273" s="157"/>
      <c r="D273" s="160"/>
      <c r="E273" s="157"/>
    </row>
    <row r="274" spans="1:5" ht="23.25" customHeight="1">
      <c r="A274" s="161"/>
      <c r="B274" s="162"/>
      <c r="C274" s="157"/>
      <c r="D274" s="160"/>
      <c r="E274" s="157"/>
    </row>
    <row r="275" spans="1:5" ht="23.25" customHeight="1">
      <c r="A275" s="161"/>
      <c r="B275" s="162"/>
      <c r="C275" s="157"/>
      <c r="D275" s="160"/>
      <c r="E275" s="157"/>
    </row>
    <row r="276" spans="1:5" ht="23.25" customHeight="1">
      <c r="A276" s="161"/>
      <c r="B276" s="162"/>
      <c r="C276" s="157"/>
      <c r="D276" s="160"/>
      <c r="E276" s="157"/>
    </row>
    <row r="277" spans="1:5" ht="23.25" customHeight="1">
      <c r="A277" s="161"/>
      <c r="B277" s="162"/>
      <c r="C277" s="157"/>
      <c r="D277" s="160"/>
      <c r="E277" s="157"/>
    </row>
    <row r="278" spans="1:5" ht="23.25" customHeight="1">
      <c r="A278" s="161"/>
      <c r="B278" s="162"/>
      <c r="C278" s="157"/>
      <c r="D278" s="160"/>
      <c r="E278" s="157"/>
    </row>
    <row r="279" spans="1:5" ht="23.25" customHeight="1" thickBot="1">
      <c r="A279" s="163"/>
      <c r="B279" s="164"/>
      <c r="C279" s="165"/>
      <c r="D279" s="166">
        <f>SUM(D263:D278)</f>
        <v>1940.21</v>
      </c>
      <c r="E279" s="167">
        <f>SUM(E263:E278)</f>
        <v>1940.21</v>
      </c>
    </row>
    <row r="280" spans="1:5" ht="23.25" customHeight="1" thickTop="1">
      <c r="A280" s="162"/>
      <c r="B280" s="162"/>
      <c r="C280" s="162"/>
      <c r="D280" s="168"/>
      <c r="E280" s="168"/>
    </row>
    <row r="281" spans="1:5" ht="23.25" customHeight="1">
      <c r="A281" s="170" t="s">
        <v>251</v>
      </c>
      <c r="B281" s="169"/>
      <c r="C281" s="7"/>
      <c r="D281" s="7"/>
      <c r="E281" s="7"/>
    </row>
    <row r="282" spans="1:5" ht="23.25" customHeight="1">
      <c r="A282" s="50"/>
      <c r="B282" s="7"/>
      <c r="C282" s="12"/>
      <c r="D282" s="7"/>
      <c r="E282" s="7"/>
    </row>
    <row r="283" spans="1:5" ht="23.25" customHeight="1">
      <c r="A283" s="50"/>
      <c r="B283" s="7"/>
      <c r="C283" s="12"/>
      <c r="D283" s="7"/>
      <c r="E283" s="7"/>
    </row>
    <row r="284" spans="1:5" ht="23.25" customHeight="1">
      <c r="A284" s="7"/>
      <c r="B284" s="7"/>
      <c r="C284" s="189"/>
      <c r="D284" s="228" t="s">
        <v>210</v>
      </c>
      <c r="E284" s="229"/>
    </row>
    <row r="285" spans="1:5" ht="23.25" customHeight="1">
      <c r="A285" s="7"/>
      <c r="B285" s="7"/>
      <c r="C285" s="9"/>
      <c r="D285" s="153" t="s">
        <v>212</v>
      </c>
      <c r="E285" s="17"/>
    </row>
    <row r="286" spans="1:5" ht="23.25" customHeight="1">
      <c r="A286" s="144"/>
      <c r="B286" s="144"/>
      <c r="C286" s="191" t="s">
        <v>213</v>
      </c>
      <c r="D286" s="192"/>
      <c r="E286" s="178"/>
    </row>
    <row r="287" spans="1:5" ht="23.25" customHeight="1">
      <c r="A287" s="162"/>
      <c r="B287" s="162"/>
      <c r="C287" s="190"/>
      <c r="D287" s="194" t="s">
        <v>214</v>
      </c>
      <c r="E287" s="195"/>
    </row>
    <row r="288" spans="1:5" ht="23.25" customHeight="1">
      <c r="A288" s="152"/>
      <c r="B288" s="152"/>
      <c r="C288" s="230"/>
      <c r="D288" s="230"/>
      <c r="E288" s="152"/>
    </row>
    <row r="289" spans="1:5" ht="23.25" customHeight="1">
      <c r="A289" s="7"/>
      <c r="B289" s="16"/>
      <c r="C289" s="16"/>
      <c r="D289" s="16" t="s">
        <v>218</v>
      </c>
      <c r="E289" s="16"/>
    </row>
    <row r="290" spans="1:5" ht="23.25" customHeight="1">
      <c r="A290" s="7"/>
      <c r="B290" s="16"/>
      <c r="C290" s="16"/>
      <c r="D290" s="16" t="s">
        <v>400</v>
      </c>
      <c r="E290" s="16"/>
    </row>
    <row r="291" spans="1:5" ht="23.25" customHeight="1">
      <c r="A291" s="225" t="s">
        <v>195</v>
      </c>
      <c r="B291" s="225"/>
      <c r="C291" s="225"/>
      <c r="D291" s="225"/>
      <c r="E291" s="225"/>
    </row>
    <row r="292" spans="1:5" ht="23.25" customHeight="1">
      <c r="A292" s="153" t="s">
        <v>196</v>
      </c>
      <c r="B292" s="2"/>
      <c r="C292" s="16"/>
      <c r="D292" s="16"/>
      <c r="E292" s="16"/>
    </row>
    <row r="293" spans="1:5" ht="23.25" customHeight="1">
      <c r="A293" s="226" t="s">
        <v>6</v>
      </c>
      <c r="B293" s="227"/>
      <c r="C293" s="154" t="s">
        <v>51</v>
      </c>
      <c r="D293" s="154" t="s">
        <v>52</v>
      </c>
      <c r="E293" s="154" t="s">
        <v>53</v>
      </c>
    </row>
    <row r="294" spans="1:5" ht="23.25" customHeight="1">
      <c r="A294" s="155"/>
      <c r="B294" s="58"/>
      <c r="C294" s="4"/>
      <c r="D294" s="58"/>
      <c r="E294" s="156"/>
    </row>
    <row r="295" spans="1:5" ht="23.25" customHeight="1">
      <c r="A295" s="9" t="s">
        <v>459</v>
      </c>
      <c r="B295" s="7"/>
      <c r="C295" s="196"/>
      <c r="D295" s="20">
        <v>64766</v>
      </c>
      <c r="E295" s="157"/>
    </row>
    <row r="296" spans="1:5" ht="23.25" customHeight="1">
      <c r="A296" s="9"/>
      <c r="B296" s="7" t="s">
        <v>19</v>
      </c>
      <c r="C296" s="11">
        <v>700</v>
      </c>
      <c r="D296" s="158"/>
      <c r="E296" s="5">
        <v>64766</v>
      </c>
    </row>
    <row r="297" spans="1:5" ht="23.25" customHeight="1">
      <c r="A297" s="9"/>
      <c r="B297" s="7"/>
      <c r="C297" s="11"/>
      <c r="D297" s="158"/>
      <c r="E297" s="159"/>
    </row>
    <row r="298" spans="1:5" ht="23.25" customHeight="1">
      <c r="A298" s="9"/>
      <c r="B298" s="7"/>
      <c r="C298" s="4"/>
      <c r="D298" s="158"/>
      <c r="E298" s="159"/>
    </row>
    <row r="299" spans="1:5" ht="23.25" customHeight="1">
      <c r="A299" s="9"/>
      <c r="B299" s="7"/>
      <c r="C299" s="4"/>
      <c r="D299" s="160"/>
      <c r="E299" s="159"/>
    </row>
    <row r="300" spans="1:5" ht="23.25" customHeight="1">
      <c r="A300" s="161"/>
      <c r="B300" s="162"/>
      <c r="C300" s="157"/>
      <c r="D300" s="160"/>
      <c r="E300" s="157"/>
    </row>
    <row r="301" spans="1:5" ht="23.25" customHeight="1">
      <c r="A301" s="161"/>
      <c r="B301" s="162"/>
      <c r="C301" s="157"/>
      <c r="D301" s="160"/>
      <c r="E301" s="157"/>
    </row>
    <row r="302" spans="1:5" ht="23.25" customHeight="1">
      <c r="A302" s="161"/>
      <c r="B302" s="162"/>
      <c r="C302" s="157"/>
      <c r="D302" s="160"/>
      <c r="E302" s="157"/>
    </row>
    <row r="303" spans="1:5" ht="23.25" customHeight="1">
      <c r="A303" s="161"/>
      <c r="B303" s="162"/>
      <c r="C303" s="157"/>
      <c r="D303" s="160"/>
      <c r="E303" s="157"/>
    </row>
    <row r="304" spans="1:5" ht="23.25" customHeight="1">
      <c r="A304" s="161"/>
      <c r="B304" s="162"/>
      <c r="C304" s="157"/>
      <c r="D304" s="160"/>
      <c r="E304" s="157"/>
    </row>
    <row r="305" spans="1:5" ht="23.25" customHeight="1">
      <c r="A305" s="161"/>
      <c r="B305" s="162"/>
      <c r="C305" s="157"/>
      <c r="D305" s="160"/>
      <c r="E305" s="157"/>
    </row>
    <row r="306" spans="1:5" ht="23.25" customHeight="1">
      <c r="A306" s="161"/>
      <c r="B306" s="162"/>
      <c r="C306" s="157"/>
      <c r="D306" s="160"/>
      <c r="E306" s="157"/>
    </row>
    <row r="307" spans="1:5" ht="23.25" customHeight="1">
      <c r="A307" s="161"/>
      <c r="B307" s="162"/>
      <c r="C307" s="157"/>
      <c r="D307" s="160"/>
      <c r="E307" s="157"/>
    </row>
    <row r="308" spans="1:5" ht="23.25" customHeight="1">
      <c r="A308" s="161"/>
      <c r="B308" s="162"/>
      <c r="C308" s="157"/>
      <c r="D308" s="160"/>
      <c r="E308" s="157"/>
    </row>
    <row r="309" spans="1:5" ht="23.25" customHeight="1">
      <c r="A309" s="161"/>
      <c r="B309" s="162"/>
      <c r="C309" s="157"/>
      <c r="D309" s="160"/>
      <c r="E309" s="157"/>
    </row>
    <row r="310" spans="1:5" ht="23.25" customHeight="1">
      <c r="A310" s="161"/>
      <c r="B310" s="162"/>
      <c r="C310" s="157"/>
      <c r="D310" s="160"/>
      <c r="E310" s="157"/>
    </row>
    <row r="311" spans="1:5" ht="23.25" customHeight="1" thickBot="1">
      <c r="A311" s="163"/>
      <c r="B311" s="164"/>
      <c r="C311" s="165"/>
      <c r="D311" s="166">
        <f>SUM(D295:D310)</f>
        <v>64766</v>
      </c>
      <c r="E311" s="167">
        <f>SUM(E295:E310)</f>
        <v>64766</v>
      </c>
    </row>
    <row r="312" spans="1:5" ht="23.25" customHeight="1" thickTop="1">
      <c r="A312" s="162"/>
      <c r="B312" s="162"/>
      <c r="C312" s="162"/>
      <c r="D312" s="168"/>
      <c r="E312" s="168"/>
    </row>
    <row r="313" spans="1:5" ht="23.25" customHeight="1">
      <c r="A313" s="170" t="s">
        <v>477</v>
      </c>
      <c r="B313" s="169"/>
      <c r="C313" s="7"/>
      <c r="D313" s="7"/>
      <c r="E313" s="7"/>
    </row>
    <row r="314" spans="1:5" ht="23.25" customHeight="1">
      <c r="A314" s="50" t="s">
        <v>478</v>
      </c>
      <c r="B314" s="7"/>
      <c r="C314" s="12"/>
      <c r="D314" s="7"/>
      <c r="E314" s="7"/>
    </row>
    <row r="315" spans="1:5" ht="23.25" customHeight="1">
      <c r="A315" s="50"/>
      <c r="B315" s="7"/>
      <c r="C315" s="12"/>
      <c r="D315" s="7"/>
      <c r="E315" s="7"/>
    </row>
    <row r="316" spans="1:5" ht="23.25" customHeight="1">
      <c r="A316" s="7"/>
      <c r="B316" s="7"/>
      <c r="C316" s="189"/>
      <c r="D316" s="228" t="s">
        <v>210</v>
      </c>
      <c r="E316" s="229"/>
    </row>
    <row r="317" spans="1:5" ht="23.25" customHeight="1">
      <c r="A317" s="7"/>
      <c r="B317" s="7"/>
      <c r="C317" s="9"/>
      <c r="D317" s="153" t="s">
        <v>212</v>
      </c>
      <c r="E317" s="17"/>
    </row>
    <row r="318" spans="1:5" ht="23.25" customHeight="1">
      <c r="A318" s="144"/>
      <c r="B318" s="144"/>
      <c r="C318" s="191" t="s">
        <v>213</v>
      </c>
      <c r="D318" s="192"/>
      <c r="E318" s="178"/>
    </row>
    <row r="319" spans="1:5" ht="23.25" customHeight="1">
      <c r="A319" s="162"/>
      <c r="B319" s="162"/>
      <c r="C319" s="190"/>
      <c r="D319" s="194" t="s">
        <v>214</v>
      </c>
      <c r="E319" s="195"/>
    </row>
    <row r="320" spans="1:5" ht="23.25" customHeight="1">
      <c r="A320" s="152"/>
      <c r="B320" s="152"/>
      <c r="C320" s="230"/>
      <c r="D320" s="230"/>
      <c r="E320" s="152"/>
    </row>
    <row r="321" spans="1:5" ht="23.25" customHeight="1">
      <c r="A321" s="7"/>
      <c r="B321" s="16"/>
      <c r="C321" s="16"/>
      <c r="D321" s="16" t="s">
        <v>218</v>
      </c>
      <c r="E321" s="16"/>
    </row>
    <row r="322" spans="1:5" ht="23.25" customHeight="1">
      <c r="A322" s="7"/>
      <c r="B322" s="16"/>
      <c r="C322" s="16"/>
      <c r="D322" s="16" t="s">
        <v>400</v>
      </c>
      <c r="E322" s="16"/>
    </row>
    <row r="323" spans="1:5" ht="23.25" customHeight="1">
      <c r="A323" s="225" t="s">
        <v>195</v>
      </c>
      <c r="B323" s="225"/>
      <c r="C323" s="225"/>
      <c r="D323" s="225"/>
      <c r="E323" s="225"/>
    </row>
    <row r="324" spans="1:5" ht="23.25" customHeight="1">
      <c r="A324" s="153" t="s">
        <v>196</v>
      </c>
      <c r="B324" s="2"/>
      <c r="C324" s="16"/>
      <c r="D324" s="16"/>
      <c r="E324" s="16"/>
    </row>
    <row r="325" spans="1:5" ht="23.25" customHeight="1">
      <c r="A325" s="226" t="s">
        <v>6</v>
      </c>
      <c r="B325" s="227"/>
      <c r="C325" s="154" t="s">
        <v>51</v>
      </c>
      <c r="D325" s="154" t="s">
        <v>52</v>
      </c>
      <c r="E325" s="154" t="s">
        <v>53</v>
      </c>
    </row>
    <row r="326" spans="1:5" ht="23.25" customHeight="1">
      <c r="A326" s="155"/>
      <c r="B326" s="58"/>
      <c r="C326" s="4"/>
      <c r="D326" s="58"/>
      <c r="E326" s="156"/>
    </row>
    <row r="327" spans="1:5" ht="23.25" customHeight="1">
      <c r="A327" s="9" t="s">
        <v>236</v>
      </c>
      <c r="B327" s="7"/>
      <c r="C327" s="196"/>
      <c r="D327" s="20">
        <v>9.5</v>
      </c>
      <c r="E327" s="157"/>
    </row>
    <row r="328" spans="1:5" ht="23.25" customHeight="1">
      <c r="A328" s="9"/>
      <c r="B328" s="7" t="s">
        <v>19</v>
      </c>
      <c r="C328" s="11">
        <v>700</v>
      </c>
      <c r="D328" s="158"/>
      <c r="E328" s="5">
        <v>9.5</v>
      </c>
    </row>
    <row r="329" spans="1:5" ht="23.25" customHeight="1">
      <c r="A329" s="9"/>
      <c r="B329" s="7"/>
      <c r="C329" s="11"/>
      <c r="D329" s="158"/>
      <c r="E329" s="159"/>
    </row>
    <row r="330" spans="1:5" ht="23.25" customHeight="1">
      <c r="A330" s="9"/>
      <c r="B330" s="7"/>
      <c r="C330" s="4"/>
      <c r="D330" s="158"/>
      <c r="E330" s="159"/>
    </row>
    <row r="331" spans="1:5" ht="23.25" customHeight="1">
      <c r="A331" s="9"/>
      <c r="B331" s="7"/>
      <c r="C331" s="4"/>
      <c r="D331" s="160"/>
      <c r="E331" s="159"/>
    </row>
    <row r="332" spans="1:5" ht="23.25" customHeight="1">
      <c r="A332" s="161"/>
      <c r="B332" s="162"/>
      <c r="C332" s="157"/>
      <c r="D332" s="160"/>
      <c r="E332" s="157"/>
    </row>
    <row r="333" spans="1:5" ht="23.25" customHeight="1">
      <c r="A333" s="161"/>
      <c r="B333" s="162"/>
      <c r="C333" s="157"/>
      <c r="D333" s="160"/>
      <c r="E333" s="157"/>
    </row>
    <row r="334" spans="1:5" ht="23.25" customHeight="1">
      <c r="A334" s="161"/>
      <c r="B334" s="162"/>
      <c r="C334" s="157"/>
      <c r="D334" s="160"/>
      <c r="E334" s="157"/>
    </row>
    <row r="335" spans="1:5" ht="23.25" customHeight="1">
      <c r="A335" s="161"/>
      <c r="B335" s="162"/>
      <c r="C335" s="157"/>
      <c r="D335" s="160"/>
      <c r="E335" s="157"/>
    </row>
    <row r="336" spans="1:5" ht="23.25" customHeight="1">
      <c r="A336" s="161"/>
      <c r="B336" s="162"/>
      <c r="C336" s="157"/>
      <c r="D336" s="160"/>
      <c r="E336" s="157"/>
    </row>
    <row r="337" spans="1:5" ht="23.25" customHeight="1">
      <c r="A337" s="161"/>
      <c r="B337" s="162"/>
      <c r="C337" s="157"/>
      <c r="D337" s="160"/>
      <c r="E337" s="157"/>
    </row>
    <row r="338" spans="1:5" ht="23.25" customHeight="1">
      <c r="A338" s="161"/>
      <c r="B338" s="162"/>
      <c r="C338" s="157"/>
      <c r="D338" s="160"/>
      <c r="E338" s="157"/>
    </row>
    <row r="339" spans="1:5" ht="23.25" customHeight="1">
      <c r="A339" s="161"/>
      <c r="B339" s="162"/>
      <c r="C339" s="157"/>
      <c r="D339" s="160"/>
      <c r="E339" s="157"/>
    </row>
    <row r="340" spans="1:5" ht="23.25" customHeight="1">
      <c r="A340" s="161"/>
      <c r="B340" s="162"/>
      <c r="C340" s="157"/>
      <c r="D340" s="160"/>
      <c r="E340" s="157"/>
    </row>
    <row r="341" spans="1:5" ht="23.25" customHeight="1">
      <c r="A341" s="161"/>
      <c r="B341" s="162"/>
      <c r="C341" s="157"/>
      <c r="D341" s="160"/>
      <c r="E341" s="157"/>
    </row>
    <row r="342" spans="1:5" ht="23.25" customHeight="1">
      <c r="A342" s="161"/>
      <c r="B342" s="162"/>
      <c r="C342" s="157"/>
      <c r="D342" s="160"/>
      <c r="E342" s="157"/>
    </row>
    <row r="343" spans="1:5" ht="23.25" customHeight="1" thickBot="1">
      <c r="A343" s="163"/>
      <c r="B343" s="164"/>
      <c r="C343" s="165"/>
      <c r="D343" s="166">
        <f>SUM(D327:D342)</f>
        <v>9.5</v>
      </c>
      <c r="E343" s="167">
        <f>SUM(E327:E342)</f>
        <v>9.5</v>
      </c>
    </row>
    <row r="344" spans="1:5" ht="23.25" customHeight="1" thickTop="1">
      <c r="A344" s="162"/>
      <c r="B344" s="162"/>
      <c r="C344" s="162"/>
      <c r="D344" s="168"/>
      <c r="E344" s="168"/>
    </row>
    <row r="345" spans="1:5" ht="23.25" customHeight="1">
      <c r="A345" s="170" t="s">
        <v>485</v>
      </c>
      <c r="B345" s="169"/>
      <c r="C345" s="7"/>
      <c r="D345" s="7"/>
      <c r="E345" s="7"/>
    </row>
    <row r="346" spans="1:5" ht="23.25" customHeight="1">
      <c r="A346" s="50"/>
      <c r="B346" s="7"/>
      <c r="C346" s="12"/>
      <c r="D346" s="7"/>
      <c r="E346" s="7"/>
    </row>
    <row r="347" spans="1:5" ht="23.25" customHeight="1">
      <c r="A347" s="50"/>
      <c r="B347" s="7"/>
      <c r="C347" s="12"/>
      <c r="D347" s="7"/>
      <c r="E347" s="7"/>
    </row>
    <row r="348" spans="1:5" ht="23.25" customHeight="1">
      <c r="A348" s="7"/>
      <c r="B348" s="7"/>
      <c r="C348" s="189"/>
      <c r="D348" s="228" t="s">
        <v>210</v>
      </c>
      <c r="E348" s="229"/>
    </row>
    <row r="349" spans="1:5" ht="23.25" customHeight="1">
      <c r="A349" s="7"/>
      <c r="B349" s="7"/>
      <c r="C349" s="9"/>
      <c r="D349" s="153" t="s">
        <v>212</v>
      </c>
      <c r="E349" s="17"/>
    </row>
    <row r="350" spans="1:5" ht="23.25" customHeight="1">
      <c r="A350" s="144"/>
      <c r="B350" s="144"/>
      <c r="C350" s="191" t="s">
        <v>213</v>
      </c>
      <c r="D350" s="192"/>
      <c r="E350" s="178"/>
    </row>
    <row r="351" spans="1:5" ht="23.25" customHeight="1">
      <c r="A351" s="162"/>
      <c r="B351" s="162"/>
      <c r="C351" s="190"/>
      <c r="D351" s="194" t="s">
        <v>214</v>
      </c>
      <c r="E351" s="195"/>
    </row>
    <row r="352" spans="1:5" ht="23.25" customHeight="1">
      <c r="A352" s="152"/>
      <c r="B352" s="152"/>
      <c r="C352" s="230"/>
      <c r="D352" s="230"/>
      <c r="E352" s="152"/>
    </row>
    <row r="353" spans="1:5" ht="23.25" customHeight="1">
      <c r="A353" s="7"/>
      <c r="B353" s="16"/>
      <c r="C353" s="16"/>
      <c r="D353" s="16" t="s">
        <v>218</v>
      </c>
      <c r="E353" s="16"/>
    </row>
    <row r="354" spans="1:5" ht="23.25" customHeight="1">
      <c r="A354" s="7"/>
      <c r="B354" s="16"/>
      <c r="C354" s="16"/>
      <c r="D354" s="16" t="s">
        <v>400</v>
      </c>
      <c r="E354" s="16"/>
    </row>
    <row r="355" spans="1:5" ht="23.25" customHeight="1">
      <c r="A355" s="225" t="s">
        <v>195</v>
      </c>
      <c r="B355" s="225"/>
      <c r="C355" s="225"/>
      <c r="D355" s="225"/>
      <c r="E355" s="225"/>
    </row>
    <row r="356" spans="1:5" ht="23.25" customHeight="1">
      <c r="A356" s="153" t="s">
        <v>196</v>
      </c>
      <c r="B356" s="2"/>
      <c r="C356" s="16"/>
      <c r="D356" s="16"/>
      <c r="E356" s="16"/>
    </row>
    <row r="357" spans="1:5" ht="23.25" customHeight="1">
      <c r="A357" s="226" t="s">
        <v>6</v>
      </c>
      <c r="B357" s="227"/>
      <c r="C357" s="154" t="s">
        <v>51</v>
      </c>
      <c r="D357" s="154" t="s">
        <v>52</v>
      </c>
      <c r="E357" s="154" t="s">
        <v>53</v>
      </c>
    </row>
    <row r="358" spans="1:5" ht="23.25" customHeight="1">
      <c r="A358" s="155"/>
      <c r="B358" s="58"/>
      <c r="C358" s="4"/>
      <c r="D358" s="58"/>
      <c r="E358" s="156"/>
    </row>
    <row r="359" spans="1:5" ht="23.25" customHeight="1">
      <c r="A359" s="9" t="s">
        <v>460</v>
      </c>
      <c r="B359" s="7"/>
      <c r="C359" s="196"/>
      <c r="D359" s="20">
        <v>1478.64</v>
      </c>
      <c r="E359" s="157"/>
    </row>
    <row r="360" spans="1:5" ht="23.25" customHeight="1">
      <c r="A360" s="9"/>
      <c r="B360" s="7" t="s">
        <v>19</v>
      </c>
      <c r="C360" s="11">
        <v>700</v>
      </c>
      <c r="D360" s="158"/>
      <c r="E360" s="5">
        <v>1478.64</v>
      </c>
    </row>
    <row r="361" spans="1:5" ht="23.25" customHeight="1">
      <c r="A361" s="9"/>
      <c r="B361" s="7"/>
      <c r="C361" s="11"/>
      <c r="D361" s="158"/>
      <c r="E361" s="159"/>
    </row>
    <row r="362" spans="1:5" ht="23.25" customHeight="1">
      <c r="A362" s="9"/>
      <c r="B362" s="7"/>
      <c r="C362" s="4"/>
      <c r="D362" s="158"/>
      <c r="E362" s="159"/>
    </row>
    <row r="363" spans="1:5" ht="23.25" customHeight="1">
      <c r="A363" s="9"/>
      <c r="B363" s="7"/>
      <c r="C363" s="4"/>
      <c r="D363" s="160"/>
      <c r="E363" s="159"/>
    </row>
    <row r="364" spans="1:5" ht="23.25" customHeight="1">
      <c r="A364" s="161"/>
      <c r="B364" s="162"/>
      <c r="C364" s="157"/>
      <c r="D364" s="160"/>
      <c r="E364" s="157"/>
    </row>
    <row r="365" spans="1:5" ht="23.25" customHeight="1">
      <c r="A365" s="161"/>
      <c r="B365" s="162"/>
      <c r="C365" s="157"/>
      <c r="D365" s="160"/>
      <c r="E365" s="157"/>
    </row>
    <row r="366" spans="1:5" ht="23.25" customHeight="1">
      <c r="A366" s="161"/>
      <c r="B366" s="162"/>
      <c r="C366" s="157"/>
      <c r="D366" s="160"/>
      <c r="E366" s="157"/>
    </row>
    <row r="367" spans="1:5" ht="23.25" customHeight="1">
      <c r="A367" s="161"/>
      <c r="B367" s="162"/>
      <c r="C367" s="157"/>
      <c r="D367" s="160"/>
      <c r="E367" s="157"/>
    </row>
    <row r="368" spans="1:5" ht="23.25" customHeight="1">
      <c r="A368" s="161"/>
      <c r="B368" s="162"/>
      <c r="C368" s="157"/>
      <c r="D368" s="160"/>
      <c r="E368" s="157"/>
    </row>
    <row r="369" spans="1:5" ht="23.25" customHeight="1">
      <c r="A369" s="161"/>
      <c r="B369" s="162"/>
      <c r="C369" s="157"/>
      <c r="D369" s="160"/>
      <c r="E369" s="157"/>
    </row>
    <row r="370" spans="1:5" ht="23.25" customHeight="1">
      <c r="A370" s="161"/>
      <c r="B370" s="162"/>
      <c r="C370" s="157"/>
      <c r="D370" s="160"/>
      <c r="E370" s="157"/>
    </row>
    <row r="371" spans="1:5" ht="23.25" customHeight="1">
      <c r="A371" s="161"/>
      <c r="B371" s="162"/>
      <c r="C371" s="157"/>
      <c r="D371" s="160"/>
      <c r="E371" s="157"/>
    </row>
    <row r="372" spans="1:5" ht="23.25" customHeight="1">
      <c r="A372" s="161"/>
      <c r="B372" s="162"/>
      <c r="C372" s="157"/>
      <c r="D372" s="160"/>
      <c r="E372" s="157"/>
    </row>
    <row r="373" spans="1:5" ht="23.25" customHeight="1">
      <c r="A373" s="161"/>
      <c r="B373" s="162"/>
      <c r="C373" s="157"/>
      <c r="D373" s="160"/>
      <c r="E373" s="157"/>
    </row>
    <row r="374" spans="1:5" ht="23.25" customHeight="1">
      <c r="A374" s="161"/>
      <c r="B374" s="162"/>
      <c r="C374" s="157"/>
      <c r="D374" s="160"/>
      <c r="E374" s="157"/>
    </row>
    <row r="375" spans="1:5" ht="23.25" customHeight="1" thickBot="1">
      <c r="A375" s="163"/>
      <c r="B375" s="164"/>
      <c r="C375" s="165"/>
      <c r="D375" s="166">
        <f>SUM(D359:D374)</f>
        <v>1478.64</v>
      </c>
      <c r="E375" s="167">
        <f>SUM(E359:E374)</f>
        <v>1478.64</v>
      </c>
    </row>
    <row r="376" spans="1:5" ht="23.25" customHeight="1" thickTop="1">
      <c r="A376" s="162"/>
      <c r="B376" s="162"/>
      <c r="C376" s="162"/>
      <c r="D376" s="168"/>
      <c r="E376" s="168"/>
    </row>
    <row r="377" spans="1:5" ht="23.25" customHeight="1">
      <c r="A377" s="170" t="s">
        <v>468</v>
      </c>
      <c r="B377" s="169"/>
      <c r="C377" s="7"/>
      <c r="D377" s="7"/>
      <c r="E377" s="7"/>
    </row>
    <row r="378" spans="1:5" ht="23.25" customHeight="1">
      <c r="A378" s="50"/>
      <c r="B378" s="7"/>
      <c r="C378" s="12"/>
      <c r="D378" s="7"/>
      <c r="E378" s="7"/>
    </row>
    <row r="379" spans="1:5" ht="23.25" customHeight="1">
      <c r="A379" s="50"/>
      <c r="B379" s="7"/>
      <c r="C379" s="12"/>
      <c r="D379" s="7"/>
      <c r="E379" s="7"/>
    </row>
    <row r="380" spans="1:5" ht="23.25" customHeight="1">
      <c r="A380" s="7"/>
      <c r="B380" s="7"/>
      <c r="C380" s="189"/>
      <c r="D380" s="228" t="s">
        <v>210</v>
      </c>
      <c r="E380" s="229"/>
    </row>
    <row r="381" spans="1:5" ht="23.25" customHeight="1">
      <c r="A381" s="7"/>
      <c r="B381" s="7"/>
      <c r="C381" s="9"/>
      <c r="D381" s="153" t="s">
        <v>212</v>
      </c>
      <c r="E381" s="17"/>
    </row>
    <row r="382" spans="1:5" ht="23.25" customHeight="1">
      <c r="A382" s="144"/>
      <c r="B382" s="144"/>
      <c r="C382" s="191" t="s">
        <v>213</v>
      </c>
      <c r="D382" s="192"/>
      <c r="E382" s="178"/>
    </row>
    <row r="383" spans="1:5" ht="23.25" customHeight="1">
      <c r="A383" s="162"/>
      <c r="B383" s="162"/>
      <c r="C383" s="190"/>
      <c r="D383" s="194" t="s">
        <v>214</v>
      </c>
      <c r="E383" s="195"/>
    </row>
    <row r="384" spans="1:5" ht="23.25" customHeight="1">
      <c r="A384" s="152"/>
      <c r="B384" s="152"/>
      <c r="C384" s="230"/>
      <c r="D384" s="230"/>
      <c r="E384" s="152"/>
    </row>
    <row r="385" spans="1:5" ht="23.25" customHeight="1">
      <c r="A385" s="7"/>
      <c r="B385" s="16"/>
      <c r="C385" s="16"/>
      <c r="D385" s="16" t="s">
        <v>218</v>
      </c>
      <c r="E385" s="16"/>
    </row>
    <row r="386" spans="1:5" ht="23.25" customHeight="1">
      <c r="A386" s="7"/>
      <c r="B386" s="16"/>
      <c r="C386" s="16"/>
      <c r="D386" s="16" t="s">
        <v>269</v>
      </c>
      <c r="E386" s="16"/>
    </row>
    <row r="387" spans="1:5" ht="23.25" customHeight="1">
      <c r="A387" s="225" t="s">
        <v>195</v>
      </c>
      <c r="B387" s="225"/>
      <c r="C387" s="225"/>
      <c r="D387" s="225"/>
      <c r="E387" s="225"/>
    </row>
    <row r="388" spans="1:5" ht="23.25" customHeight="1">
      <c r="A388" s="153" t="s">
        <v>196</v>
      </c>
      <c r="B388" s="2"/>
      <c r="C388" s="16"/>
      <c r="D388" s="16"/>
      <c r="E388" s="16"/>
    </row>
    <row r="389" spans="1:5" ht="23.25" customHeight="1">
      <c r="A389" s="226" t="s">
        <v>6</v>
      </c>
      <c r="B389" s="227"/>
      <c r="C389" s="154" t="s">
        <v>51</v>
      </c>
      <c r="D389" s="154" t="s">
        <v>52</v>
      </c>
      <c r="E389" s="154" t="s">
        <v>53</v>
      </c>
    </row>
    <row r="390" spans="1:5" ht="23.25" customHeight="1">
      <c r="A390" s="155"/>
      <c r="B390" s="58"/>
      <c r="C390" s="4"/>
      <c r="D390" s="58"/>
      <c r="E390" s="156"/>
    </row>
    <row r="391" spans="1:5" ht="23.25" customHeight="1">
      <c r="A391" s="9" t="s">
        <v>31</v>
      </c>
      <c r="B391" s="7"/>
      <c r="C391" s="196" t="s">
        <v>271</v>
      </c>
      <c r="D391" s="20">
        <f>5400+20920</f>
        <v>26320</v>
      </c>
      <c r="E391" s="157"/>
    </row>
    <row r="392" spans="1:5" ht="23.25" customHeight="1">
      <c r="A392" s="9"/>
      <c r="B392" s="7" t="s">
        <v>29</v>
      </c>
      <c r="C392" s="11">
        <v>270</v>
      </c>
      <c r="D392" s="158"/>
      <c r="E392" s="5">
        <f>5400+20920</f>
        <v>26320</v>
      </c>
    </row>
    <row r="393" spans="1:5" ht="23.25" customHeight="1">
      <c r="A393" s="9"/>
      <c r="B393" s="7"/>
      <c r="C393" s="11"/>
      <c r="D393" s="158"/>
      <c r="E393" s="159"/>
    </row>
    <row r="394" spans="1:5" ht="23.25" customHeight="1">
      <c r="A394" s="9"/>
      <c r="B394" s="7"/>
      <c r="C394" s="4"/>
      <c r="D394" s="158"/>
      <c r="E394" s="159"/>
    </row>
    <row r="395" spans="1:5" ht="23.25" customHeight="1">
      <c r="A395" s="9"/>
      <c r="B395" s="7"/>
      <c r="C395" s="4"/>
      <c r="D395" s="160"/>
      <c r="E395" s="159"/>
    </row>
    <row r="396" spans="1:5" ht="23.25" customHeight="1">
      <c r="A396" s="161"/>
      <c r="B396" s="162"/>
      <c r="C396" s="157"/>
      <c r="D396" s="160"/>
      <c r="E396" s="157"/>
    </row>
    <row r="397" spans="1:5" ht="23.25" customHeight="1">
      <c r="A397" s="161"/>
      <c r="B397" s="162"/>
      <c r="C397" s="157"/>
      <c r="D397" s="160"/>
      <c r="E397" s="157"/>
    </row>
    <row r="398" spans="1:5" ht="23.25" customHeight="1">
      <c r="A398" s="161"/>
      <c r="B398" s="162"/>
      <c r="C398" s="157"/>
      <c r="D398" s="160"/>
      <c r="E398" s="157"/>
    </row>
    <row r="399" spans="1:5" ht="23.25" customHeight="1">
      <c r="A399" s="161"/>
      <c r="B399" s="162"/>
      <c r="C399" s="157"/>
      <c r="D399" s="160"/>
      <c r="E399" s="157"/>
    </row>
    <row r="400" spans="1:5" ht="23.25" customHeight="1">
      <c r="A400" s="161"/>
      <c r="B400" s="162"/>
      <c r="C400" s="157"/>
      <c r="D400" s="160"/>
      <c r="E400" s="157"/>
    </row>
    <row r="401" spans="1:5" ht="23.25" customHeight="1">
      <c r="A401" s="161"/>
      <c r="B401" s="162"/>
      <c r="C401" s="157"/>
      <c r="D401" s="160"/>
      <c r="E401" s="157"/>
    </row>
    <row r="402" spans="1:5" ht="23.25" customHeight="1">
      <c r="A402" s="161"/>
      <c r="B402" s="162"/>
      <c r="C402" s="157"/>
      <c r="D402" s="160"/>
      <c r="E402" s="157"/>
    </row>
    <row r="403" spans="1:5" ht="23.25" customHeight="1">
      <c r="A403" s="161"/>
      <c r="B403" s="162"/>
      <c r="C403" s="157"/>
      <c r="D403" s="160"/>
      <c r="E403" s="157"/>
    </row>
    <row r="404" spans="1:5" ht="23.25" customHeight="1">
      <c r="A404" s="161"/>
      <c r="B404" s="162"/>
      <c r="C404" s="157"/>
      <c r="D404" s="160"/>
      <c r="E404" s="157"/>
    </row>
    <row r="405" spans="1:5" ht="23.25" customHeight="1">
      <c r="A405" s="161"/>
      <c r="B405" s="162"/>
      <c r="C405" s="157"/>
      <c r="D405" s="160"/>
      <c r="E405" s="157"/>
    </row>
    <row r="406" spans="1:5" ht="23.25" customHeight="1">
      <c r="A406" s="161"/>
      <c r="B406" s="162"/>
      <c r="C406" s="157"/>
      <c r="D406" s="160"/>
      <c r="E406" s="157"/>
    </row>
    <row r="407" spans="1:5" ht="23.25" customHeight="1" thickBot="1">
      <c r="A407" s="163"/>
      <c r="B407" s="164"/>
      <c r="C407" s="165"/>
      <c r="D407" s="166">
        <f>SUM(D391:D406)</f>
        <v>26320</v>
      </c>
      <c r="E407" s="167">
        <f>SUM(E391:E406)</f>
        <v>26320</v>
      </c>
    </row>
    <row r="408" spans="1:5" ht="23.25" customHeight="1" thickTop="1">
      <c r="A408" s="162"/>
      <c r="B408" s="162"/>
      <c r="C408" s="162"/>
      <c r="D408" s="168"/>
      <c r="E408" s="168"/>
    </row>
    <row r="409" spans="1:5" ht="23.25" customHeight="1">
      <c r="A409" s="170" t="s">
        <v>272</v>
      </c>
      <c r="B409" s="169"/>
      <c r="C409" s="7"/>
      <c r="D409" s="7"/>
      <c r="E409" s="7"/>
    </row>
    <row r="410" spans="1:5" ht="23.25" customHeight="1">
      <c r="A410" s="50" t="s">
        <v>270</v>
      </c>
      <c r="B410" s="7"/>
      <c r="C410" s="12"/>
      <c r="D410" s="7"/>
      <c r="E410" s="7"/>
    </row>
    <row r="411" spans="1:5" ht="23.25" customHeight="1">
      <c r="A411" s="50"/>
      <c r="B411" s="7"/>
      <c r="C411" s="12"/>
      <c r="D411" s="7"/>
      <c r="E411" s="7"/>
    </row>
    <row r="412" spans="1:5" ht="23.25" customHeight="1">
      <c r="A412" s="7"/>
      <c r="B412" s="7"/>
      <c r="C412" s="189"/>
      <c r="D412" s="228" t="s">
        <v>210</v>
      </c>
      <c r="E412" s="229"/>
    </row>
    <row r="413" spans="1:5" ht="23.25" customHeight="1">
      <c r="A413" s="7"/>
      <c r="B413" s="7"/>
      <c r="C413" s="9"/>
      <c r="D413" s="153" t="s">
        <v>212</v>
      </c>
      <c r="E413" s="17"/>
    </row>
    <row r="414" spans="1:5" ht="23.25" customHeight="1">
      <c r="A414" s="144"/>
      <c r="B414" s="144"/>
      <c r="C414" s="191" t="s">
        <v>213</v>
      </c>
      <c r="D414" s="192"/>
      <c r="E414" s="178"/>
    </row>
    <row r="415" spans="1:5" ht="23.25" customHeight="1">
      <c r="A415" s="162"/>
      <c r="B415" s="162"/>
      <c r="C415" s="190"/>
      <c r="D415" s="194" t="s">
        <v>214</v>
      </c>
      <c r="E415" s="195"/>
    </row>
    <row r="416" spans="1:5" ht="23.25" customHeight="1">
      <c r="A416" s="152"/>
      <c r="B416" s="152"/>
      <c r="C416" s="230"/>
      <c r="D416" s="230"/>
      <c r="E416" s="152"/>
    </row>
    <row r="417" spans="1:5" ht="23.25" customHeight="1">
      <c r="A417" s="7"/>
      <c r="B417" s="16"/>
      <c r="C417" s="16"/>
      <c r="D417" s="16" t="s">
        <v>218</v>
      </c>
      <c r="E417" s="16"/>
    </row>
    <row r="418" spans="1:5" ht="23.25" customHeight="1">
      <c r="A418" s="7"/>
      <c r="B418" s="16"/>
      <c r="C418" s="16"/>
      <c r="D418" s="16" t="s">
        <v>455</v>
      </c>
      <c r="E418" s="16"/>
    </row>
    <row r="419" spans="1:5" ht="23.25" customHeight="1">
      <c r="A419" s="225" t="s">
        <v>195</v>
      </c>
      <c r="B419" s="225"/>
      <c r="C419" s="225"/>
      <c r="D419" s="225"/>
      <c r="E419" s="225"/>
    </row>
    <row r="420" spans="1:5" ht="23.25" customHeight="1">
      <c r="A420" s="153" t="s">
        <v>196</v>
      </c>
      <c r="B420" s="2"/>
      <c r="C420" s="16"/>
      <c r="D420" s="16"/>
      <c r="E420" s="16"/>
    </row>
    <row r="421" spans="1:5" ht="23.25" customHeight="1">
      <c r="A421" s="226" t="s">
        <v>6</v>
      </c>
      <c r="B421" s="227"/>
      <c r="C421" s="154" t="s">
        <v>51</v>
      </c>
      <c r="D421" s="154" t="s">
        <v>52</v>
      </c>
      <c r="E421" s="154" t="s">
        <v>53</v>
      </c>
    </row>
    <row r="422" spans="1:5" ht="23.25" customHeight="1">
      <c r="A422" s="155"/>
      <c r="B422" s="58"/>
      <c r="C422" s="4"/>
      <c r="D422" s="58"/>
      <c r="E422" s="156"/>
    </row>
    <row r="423" spans="1:5" ht="23.25" customHeight="1">
      <c r="A423" s="9" t="s">
        <v>28</v>
      </c>
      <c r="B423" s="7"/>
      <c r="C423" s="196" t="s">
        <v>224</v>
      </c>
      <c r="D423" s="20">
        <f>2500+3250+4200</f>
        <v>9950</v>
      </c>
      <c r="E423" s="157"/>
    </row>
    <row r="424" spans="1:5" ht="23.25" customHeight="1">
      <c r="A424" s="9"/>
      <c r="B424" s="7" t="s">
        <v>456</v>
      </c>
      <c r="C424" s="196" t="s">
        <v>39</v>
      </c>
      <c r="D424" s="158"/>
      <c r="E424" s="5">
        <v>9950</v>
      </c>
    </row>
    <row r="425" spans="1:5" ht="23.25" customHeight="1">
      <c r="A425" s="9"/>
      <c r="B425" s="7"/>
      <c r="C425" s="11"/>
      <c r="D425" s="158"/>
      <c r="E425" s="159"/>
    </row>
    <row r="426" spans="1:5" ht="23.25" customHeight="1">
      <c r="A426" s="9"/>
      <c r="B426" s="7"/>
      <c r="C426" s="4"/>
      <c r="D426" s="158"/>
      <c r="E426" s="159"/>
    </row>
    <row r="427" spans="1:5" ht="23.25" customHeight="1">
      <c r="A427" s="9"/>
      <c r="B427" s="7"/>
      <c r="C427" s="4"/>
      <c r="D427" s="160"/>
      <c r="E427" s="159"/>
    </row>
    <row r="428" spans="1:5" ht="23.25" customHeight="1">
      <c r="A428" s="161"/>
      <c r="B428" s="162"/>
      <c r="C428" s="157"/>
      <c r="D428" s="160"/>
      <c r="E428" s="157"/>
    </row>
    <row r="429" spans="1:5" ht="23.25" customHeight="1">
      <c r="A429" s="161"/>
      <c r="B429" s="162"/>
      <c r="C429" s="157"/>
      <c r="D429" s="160"/>
      <c r="E429" s="157"/>
    </row>
    <row r="430" spans="1:5" ht="23.25" customHeight="1">
      <c r="A430" s="161"/>
      <c r="B430" s="162"/>
      <c r="C430" s="157"/>
      <c r="D430" s="160"/>
      <c r="E430" s="157"/>
    </row>
    <row r="431" spans="1:5" ht="23.25" customHeight="1">
      <c r="A431" s="161"/>
      <c r="B431" s="162"/>
      <c r="C431" s="157"/>
      <c r="D431" s="160"/>
      <c r="E431" s="157"/>
    </row>
    <row r="432" spans="1:5" ht="23.25" customHeight="1">
      <c r="A432" s="161"/>
      <c r="B432" s="162"/>
      <c r="C432" s="157"/>
      <c r="D432" s="160"/>
      <c r="E432" s="157"/>
    </row>
    <row r="433" spans="1:5" ht="23.25" customHeight="1">
      <c r="A433" s="161"/>
      <c r="B433" s="162"/>
      <c r="C433" s="157"/>
      <c r="D433" s="160"/>
      <c r="E433" s="157"/>
    </row>
    <row r="434" spans="1:5" ht="23.25" customHeight="1">
      <c r="A434" s="161"/>
      <c r="B434" s="162"/>
      <c r="C434" s="157"/>
      <c r="D434" s="160"/>
      <c r="E434" s="157"/>
    </row>
    <row r="435" spans="1:5" ht="23.25" customHeight="1">
      <c r="A435" s="161"/>
      <c r="B435" s="162"/>
      <c r="C435" s="157"/>
      <c r="D435" s="160"/>
      <c r="E435" s="157"/>
    </row>
    <row r="436" spans="1:5" ht="23.25" customHeight="1">
      <c r="A436" s="161"/>
      <c r="B436" s="162"/>
      <c r="C436" s="157"/>
      <c r="D436" s="160"/>
      <c r="E436" s="157"/>
    </row>
    <row r="437" spans="1:5" ht="23.25" customHeight="1">
      <c r="A437" s="161"/>
      <c r="B437" s="162"/>
      <c r="C437" s="157"/>
      <c r="D437" s="160"/>
      <c r="E437" s="157"/>
    </row>
    <row r="438" spans="1:5" ht="23.25" customHeight="1">
      <c r="A438" s="161"/>
      <c r="B438" s="162"/>
      <c r="C438" s="157"/>
      <c r="D438" s="160"/>
      <c r="E438" s="157"/>
    </row>
    <row r="439" spans="1:5" ht="23.25" customHeight="1" thickBot="1">
      <c r="A439" s="163"/>
      <c r="B439" s="164"/>
      <c r="C439" s="165"/>
      <c r="D439" s="166">
        <f>SUM(D423:D438)</f>
        <v>9950</v>
      </c>
      <c r="E439" s="167">
        <f>SUM(E423:E438)</f>
        <v>9950</v>
      </c>
    </row>
    <row r="440" spans="1:5" ht="23.25" customHeight="1" thickTop="1">
      <c r="A440" s="162"/>
      <c r="B440" s="162"/>
      <c r="C440" s="162"/>
      <c r="D440" s="168"/>
      <c r="E440" s="168"/>
    </row>
    <row r="441" spans="1:5" ht="23.25" customHeight="1">
      <c r="A441" s="170" t="s">
        <v>457</v>
      </c>
      <c r="B441" s="169"/>
      <c r="C441" s="7"/>
      <c r="D441" s="7"/>
      <c r="E441" s="7"/>
    </row>
    <row r="442" spans="1:5" ht="23.25" customHeight="1">
      <c r="A442" s="50" t="s">
        <v>458</v>
      </c>
      <c r="B442" s="7"/>
      <c r="C442" s="12"/>
      <c r="D442" s="7"/>
      <c r="E442" s="7"/>
    </row>
    <row r="443" spans="1:5" ht="23.25" customHeight="1">
      <c r="A443" s="50"/>
      <c r="B443" s="7"/>
      <c r="C443" s="12"/>
      <c r="D443" s="7"/>
      <c r="E443" s="7"/>
    </row>
    <row r="444" spans="1:5" ht="23.25" customHeight="1">
      <c r="A444" s="7"/>
      <c r="B444" s="7"/>
      <c r="C444" s="189"/>
      <c r="D444" s="228" t="s">
        <v>210</v>
      </c>
      <c r="E444" s="229"/>
    </row>
    <row r="445" spans="1:5" ht="23.25" customHeight="1">
      <c r="A445" s="7"/>
      <c r="B445" s="7"/>
      <c r="C445" s="9"/>
      <c r="D445" s="153" t="s">
        <v>212</v>
      </c>
      <c r="E445" s="17"/>
    </row>
    <row r="446" spans="1:5" ht="23.25" customHeight="1">
      <c r="A446" s="144"/>
      <c r="B446" s="144"/>
      <c r="C446" s="191" t="s">
        <v>213</v>
      </c>
      <c r="D446" s="192"/>
      <c r="E446" s="178"/>
    </row>
    <row r="447" spans="1:5" ht="23.25" customHeight="1">
      <c r="A447" s="162"/>
      <c r="B447" s="162"/>
      <c r="C447" s="190"/>
      <c r="D447" s="194" t="s">
        <v>214</v>
      </c>
      <c r="E447" s="195"/>
    </row>
    <row r="448" spans="1:5" ht="23.25" customHeight="1">
      <c r="A448" s="152"/>
      <c r="B448" s="152"/>
      <c r="C448" s="230"/>
      <c r="D448" s="230"/>
      <c r="E448" s="152"/>
    </row>
    <row r="449" spans="1:5" ht="23.25" customHeight="1">
      <c r="A449" s="7"/>
      <c r="B449" s="16"/>
      <c r="C449" s="16"/>
      <c r="D449" s="16" t="s">
        <v>218</v>
      </c>
      <c r="E449" s="16"/>
    </row>
    <row r="450" spans="1:5" ht="23.25" customHeight="1">
      <c r="A450" s="7"/>
      <c r="B450" s="16"/>
      <c r="C450" s="16"/>
      <c r="D450" s="16" t="s">
        <v>388</v>
      </c>
      <c r="E450" s="16"/>
    </row>
    <row r="451" spans="1:5" ht="23.25" customHeight="1">
      <c r="A451" s="225" t="s">
        <v>195</v>
      </c>
      <c r="B451" s="225"/>
      <c r="C451" s="225"/>
      <c r="D451" s="225"/>
      <c r="E451" s="225"/>
    </row>
    <row r="452" spans="1:5" ht="23.25" customHeight="1">
      <c r="A452" s="153" t="s">
        <v>196</v>
      </c>
      <c r="B452" s="2"/>
      <c r="C452" s="16"/>
      <c r="D452" s="16"/>
      <c r="E452" s="16"/>
    </row>
    <row r="453" spans="1:5" ht="23.25" customHeight="1">
      <c r="A453" s="226" t="s">
        <v>6</v>
      </c>
      <c r="B453" s="227"/>
      <c r="C453" s="154" t="s">
        <v>51</v>
      </c>
      <c r="D453" s="154" t="s">
        <v>52</v>
      </c>
      <c r="E453" s="154" t="s">
        <v>53</v>
      </c>
    </row>
    <row r="454" spans="1:5" ht="23.25" customHeight="1">
      <c r="A454" s="155"/>
      <c r="B454" s="58"/>
      <c r="C454" s="4"/>
      <c r="D454" s="58"/>
      <c r="E454" s="156"/>
    </row>
    <row r="455" spans="1:5" ht="23.25" customHeight="1">
      <c r="A455" s="9" t="s">
        <v>28</v>
      </c>
      <c r="B455" s="7"/>
      <c r="C455" s="196" t="s">
        <v>224</v>
      </c>
      <c r="D455" s="20">
        <v>3000</v>
      </c>
      <c r="E455" s="157"/>
    </row>
    <row r="456" spans="1:5" ht="23.25" customHeight="1">
      <c r="A456" s="9"/>
      <c r="B456" s="7" t="s">
        <v>389</v>
      </c>
      <c r="C456" s="196" t="s">
        <v>39</v>
      </c>
      <c r="D456" s="158"/>
      <c r="E456" s="5">
        <v>3000</v>
      </c>
    </row>
    <row r="457" spans="1:5" ht="23.25" customHeight="1">
      <c r="A457" s="9"/>
      <c r="B457" s="7" t="s">
        <v>390</v>
      </c>
      <c r="C457" s="11"/>
      <c r="D457" s="158"/>
      <c r="E457" s="159"/>
    </row>
    <row r="458" spans="1:5" ht="23.25" customHeight="1">
      <c r="A458" s="9"/>
      <c r="B458" s="7"/>
      <c r="C458" s="4"/>
      <c r="D458" s="158"/>
      <c r="E458" s="159"/>
    </row>
    <row r="459" spans="1:5" ht="23.25" customHeight="1">
      <c r="A459" s="9"/>
      <c r="B459" s="7"/>
      <c r="C459" s="4"/>
      <c r="D459" s="160"/>
      <c r="E459" s="159"/>
    </row>
    <row r="460" spans="1:5" ht="23.25" customHeight="1">
      <c r="A460" s="161"/>
      <c r="B460" s="162"/>
      <c r="C460" s="157"/>
      <c r="D460" s="160"/>
      <c r="E460" s="157"/>
    </row>
    <row r="461" spans="1:5" ht="23.25" customHeight="1">
      <c r="A461" s="161"/>
      <c r="B461" s="162"/>
      <c r="C461" s="157"/>
      <c r="D461" s="160"/>
      <c r="E461" s="157"/>
    </row>
    <row r="462" spans="1:5" ht="23.25" customHeight="1">
      <c r="A462" s="161"/>
      <c r="B462" s="162"/>
      <c r="C462" s="157"/>
      <c r="D462" s="160"/>
      <c r="E462" s="157"/>
    </row>
    <row r="463" spans="1:5" ht="23.25" customHeight="1">
      <c r="A463" s="161"/>
      <c r="B463" s="162"/>
      <c r="C463" s="157"/>
      <c r="D463" s="160"/>
      <c r="E463" s="157"/>
    </row>
    <row r="464" spans="1:5" ht="23.25" customHeight="1">
      <c r="A464" s="161"/>
      <c r="B464" s="162"/>
      <c r="C464" s="157"/>
      <c r="D464" s="160"/>
      <c r="E464" s="157"/>
    </row>
    <row r="465" spans="1:5" ht="23.25" customHeight="1">
      <c r="A465" s="161"/>
      <c r="B465" s="162"/>
      <c r="C465" s="157"/>
      <c r="D465" s="160"/>
      <c r="E465" s="157"/>
    </row>
    <row r="466" spans="1:5" ht="23.25" customHeight="1">
      <c r="A466" s="161"/>
      <c r="B466" s="162"/>
      <c r="C466" s="157"/>
      <c r="D466" s="160"/>
      <c r="E466" s="157"/>
    </row>
    <row r="467" spans="1:5" ht="23.25" customHeight="1">
      <c r="A467" s="161"/>
      <c r="B467" s="162"/>
      <c r="C467" s="157"/>
      <c r="D467" s="160"/>
      <c r="E467" s="157"/>
    </row>
    <row r="468" spans="1:5" ht="23.25" customHeight="1">
      <c r="A468" s="161"/>
      <c r="B468" s="162"/>
      <c r="C468" s="157"/>
      <c r="D468" s="160"/>
      <c r="E468" s="157"/>
    </row>
    <row r="469" spans="1:5" ht="23.25" customHeight="1">
      <c r="A469" s="161"/>
      <c r="B469" s="162"/>
      <c r="C469" s="157"/>
      <c r="D469" s="160"/>
      <c r="E469" s="157"/>
    </row>
    <row r="470" spans="1:5" ht="23.25" customHeight="1">
      <c r="A470" s="161"/>
      <c r="B470" s="162"/>
      <c r="C470" s="157"/>
      <c r="D470" s="160"/>
      <c r="E470" s="157"/>
    </row>
    <row r="471" spans="1:5" ht="23.25" customHeight="1" thickBot="1">
      <c r="A471" s="163"/>
      <c r="B471" s="164"/>
      <c r="C471" s="165"/>
      <c r="D471" s="166">
        <f>SUM(D455:D470)</f>
        <v>3000</v>
      </c>
      <c r="E471" s="167">
        <f>SUM(E455:E470)</f>
        <v>3000</v>
      </c>
    </row>
    <row r="472" spans="1:5" ht="23.25" customHeight="1" thickTop="1">
      <c r="A472" s="162"/>
      <c r="B472" s="162"/>
      <c r="C472" s="162"/>
      <c r="D472" s="168"/>
      <c r="E472" s="168"/>
    </row>
    <row r="473" spans="1:5" ht="23.25" customHeight="1">
      <c r="A473" s="170" t="s">
        <v>391</v>
      </c>
      <c r="B473" s="169"/>
      <c r="C473" s="7"/>
      <c r="D473" s="7"/>
      <c r="E473" s="7"/>
    </row>
    <row r="474" spans="1:5" ht="23.25" customHeight="1">
      <c r="A474" s="50" t="s">
        <v>392</v>
      </c>
      <c r="B474" s="7"/>
      <c r="C474" s="12"/>
      <c r="D474" s="7"/>
      <c r="E474" s="7"/>
    </row>
    <row r="475" spans="1:5" ht="23.25" customHeight="1">
      <c r="A475" s="50"/>
      <c r="B475" s="7"/>
      <c r="C475" s="12"/>
      <c r="D475" s="7"/>
      <c r="E475" s="7"/>
    </row>
    <row r="476" spans="1:5" ht="23.25" customHeight="1">
      <c r="A476" s="7"/>
      <c r="B476" s="7"/>
      <c r="C476" s="189"/>
      <c r="D476" s="228" t="s">
        <v>210</v>
      </c>
      <c r="E476" s="229"/>
    </row>
    <row r="477" spans="1:5" ht="23.25" customHeight="1">
      <c r="A477" s="7"/>
      <c r="B477" s="7"/>
      <c r="C477" s="9"/>
      <c r="D477" s="153" t="s">
        <v>212</v>
      </c>
      <c r="E477" s="17"/>
    </row>
    <row r="478" spans="1:5" ht="23.25" customHeight="1">
      <c r="A478" s="144"/>
      <c r="B478" s="144"/>
      <c r="C478" s="191" t="s">
        <v>213</v>
      </c>
      <c r="D478" s="192"/>
      <c r="E478" s="178"/>
    </row>
    <row r="479" spans="1:5" ht="23.25" customHeight="1">
      <c r="A479" s="162"/>
      <c r="B479" s="162"/>
      <c r="C479" s="190"/>
      <c r="D479" s="194" t="s">
        <v>214</v>
      </c>
      <c r="E479" s="195"/>
    </row>
    <row r="480" spans="1:5" ht="23.25" customHeight="1">
      <c r="A480" s="152"/>
      <c r="B480" s="152"/>
      <c r="C480" s="230"/>
      <c r="D480" s="230"/>
      <c r="E480" s="152"/>
    </row>
    <row r="481" spans="1:5" ht="23.25" customHeight="1">
      <c r="A481" s="7"/>
      <c r="B481" s="16"/>
      <c r="C481" s="16"/>
      <c r="D481" s="16" t="s">
        <v>218</v>
      </c>
      <c r="E481" s="16"/>
    </row>
    <row r="482" spans="1:5" ht="23.25" customHeight="1">
      <c r="A482" s="7"/>
      <c r="B482" s="16"/>
      <c r="C482" s="16"/>
      <c r="D482" s="16" t="s">
        <v>362</v>
      </c>
      <c r="E482" s="16"/>
    </row>
    <row r="483" spans="1:5" ht="23.25" customHeight="1">
      <c r="A483" s="225" t="s">
        <v>195</v>
      </c>
      <c r="B483" s="225"/>
      <c r="C483" s="225"/>
      <c r="D483" s="225"/>
      <c r="E483" s="225"/>
    </row>
    <row r="484" spans="1:5" ht="23.25" customHeight="1">
      <c r="A484" s="153" t="s">
        <v>196</v>
      </c>
      <c r="B484" s="2"/>
      <c r="C484" s="16"/>
      <c r="D484" s="16"/>
      <c r="E484" s="16"/>
    </row>
    <row r="485" spans="1:5" ht="23.25" customHeight="1">
      <c r="A485" s="226" t="s">
        <v>6</v>
      </c>
      <c r="B485" s="227"/>
      <c r="C485" s="154" t="s">
        <v>51</v>
      </c>
      <c r="D485" s="154" t="s">
        <v>52</v>
      </c>
      <c r="E485" s="154" t="s">
        <v>53</v>
      </c>
    </row>
    <row r="486" spans="1:5" ht="23.25" customHeight="1">
      <c r="A486" s="155"/>
      <c r="B486" s="58"/>
      <c r="C486" s="4"/>
      <c r="D486" s="58"/>
      <c r="E486" s="156"/>
    </row>
    <row r="487" spans="1:5" ht="23.25" customHeight="1">
      <c r="A487" s="9" t="s">
        <v>363</v>
      </c>
      <c r="B487" s="7"/>
      <c r="C487" s="196"/>
      <c r="D487" s="20">
        <v>8099.88</v>
      </c>
      <c r="E487" s="157"/>
    </row>
    <row r="488" spans="1:5" ht="23.25" customHeight="1">
      <c r="A488" s="9"/>
      <c r="B488" s="7" t="s">
        <v>366</v>
      </c>
      <c r="C488" s="196" t="s">
        <v>57</v>
      </c>
      <c r="D488" s="158"/>
      <c r="E488" s="5">
        <v>8099.88</v>
      </c>
    </row>
    <row r="489" spans="1:5" ht="23.25" customHeight="1">
      <c r="A489" s="9"/>
      <c r="B489" s="7"/>
      <c r="C489" s="11"/>
      <c r="D489" s="158"/>
      <c r="E489" s="159"/>
    </row>
    <row r="490" spans="1:5" ht="23.25" customHeight="1">
      <c r="A490" s="9"/>
      <c r="B490" s="7"/>
      <c r="C490" s="4"/>
      <c r="D490" s="158"/>
      <c r="E490" s="159"/>
    </row>
    <row r="491" spans="1:5" ht="23.25" customHeight="1">
      <c r="A491" s="9"/>
      <c r="B491" s="7"/>
      <c r="C491" s="4"/>
      <c r="D491" s="160"/>
      <c r="E491" s="159"/>
    </row>
    <row r="492" spans="1:5" ht="23.25" customHeight="1">
      <c r="A492" s="161"/>
      <c r="B492" s="162"/>
      <c r="C492" s="157"/>
      <c r="D492" s="160"/>
      <c r="E492" s="157"/>
    </row>
    <row r="493" spans="1:5" ht="23.25" customHeight="1">
      <c r="A493" s="161"/>
      <c r="B493" s="162"/>
      <c r="C493" s="157"/>
      <c r="D493" s="160"/>
      <c r="E493" s="157"/>
    </row>
    <row r="494" spans="1:5" ht="23.25" customHeight="1">
      <c r="A494" s="161"/>
      <c r="B494" s="162"/>
      <c r="C494" s="157"/>
      <c r="D494" s="160"/>
      <c r="E494" s="157"/>
    </row>
    <row r="495" spans="1:5" ht="23.25" customHeight="1">
      <c r="A495" s="161"/>
      <c r="B495" s="162"/>
      <c r="C495" s="157"/>
      <c r="D495" s="160"/>
      <c r="E495" s="157"/>
    </row>
    <row r="496" spans="1:5" ht="23.25" customHeight="1">
      <c r="A496" s="161"/>
      <c r="B496" s="162"/>
      <c r="C496" s="157"/>
      <c r="D496" s="160"/>
      <c r="E496" s="157"/>
    </row>
    <row r="497" spans="1:5" ht="23.25" customHeight="1">
      <c r="A497" s="161"/>
      <c r="B497" s="162"/>
      <c r="C497" s="157"/>
      <c r="D497" s="160"/>
      <c r="E497" s="157"/>
    </row>
    <row r="498" spans="1:5" ht="23.25" customHeight="1">
      <c r="A498" s="161"/>
      <c r="B498" s="162"/>
      <c r="C498" s="157"/>
      <c r="D498" s="160"/>
      <c r="E498" s="157"/>
    </row>
    <row r="499" spans="1:5" ht="23.25" customHeight="1">
      <c r="A499" s="161"/>
      <c r="B499" s="162"/>
      <c r="C499" s="157"/>
      <c r="D499" s="160"/>
      <c r="E499" s="157"/>
    </row>
    <row r="500" spans="1:5" ht="23.25" customHeight="1">
      <c r="A500" s="161"/>
      <c r="B500" s="162"/>
      <c r="C500" s="157"/>
      <c r="D500" s="160"/>
      <c r="E500" s="157"/>
    </row>
    <row r="501" spans="1:5" ht="23.25" customHeight="1">
      <c r="A501" s="161"/>
      <c r="B501" s="162"/>
      <c r="C501" s="157"/>
      <c r="D501" s="160"/>
      <c r="E501" s="157"/>
    </row>
    <row r="502" spans="1:5" ht="23.25" customHeight="1">
      <c r="A502" s="161"/>
      <c r="B502" s="162"/>
      <c r="C502" s="157"/>
      <c r="D502" s="160"/>
      <c r="E502" s="157"/>
    </row>
    <row r="503" spans="1:5" ht="23.25" customHeight="1" thickBot="1">
      <c r="A503" s="163"/>
      <c r="B503" s="164"/>
      <c r="C503" s="165"/>
      <c r="D503" s="166">
        <f>SUM(D487:D502)</f>
        <v>8099.88</v>
      </c>
      <c r="E503" s="167">
        <f>SUM(E487:E502)</f>
        <v>8099.88</v>
      </c>
    </row>
    <row r="504" spans="1:5" ht="23.25" customHeight="1" thickTop="1">
      <c r="A504" s="162"/>
      <c r="B504" s="162"/>
      <c r="C504" s="162"/>
      <c r="D504" s="168"/>
      <c r="E504" s="168"/>
    </row>
    <row r="505" spans="1:5" ht="23.25" customHeight="1">
      <c r="A505" s="170" t="s">
        <v>364</v>
      </c>
      <c r="B505" s="169"/>
      <c r="C505" s="7"/>
      <c r="D505" s="7"/>
      <c r="E505" s="7"/>
    </row>
    <row r="506" spans="1:5" ht="23.25" customHeight="1">
      <c r="A506" s="50" t="s">
        <v>365</v>
      </c>
      <c r="B506" s="7"/>
      <c r="C506" s="12"/>
      <c r="D506" s="7"/>
      <c r="E506" s="7"/>
    </row>
    <row r="507" spans="1:5" ht="23.25" customHeight="1">
      <c r="A507" s="50"/>
      <c r="B507" s="7"/>
      <c r="C507" s="12"/>
      <c r="D507" s="7"/>
      <c r="E507" s="7"/>
    </row>
    <row r="508" spans="1:5" ht="23.25" customHeight="1">
      <c r="A508" s="7"/>
      <c r="B508" s="7"/>
      <c r="C508" s="189"/>
      <c r="D508" s="228" t="s">
        <v>210</v>
      </c>
      <c r="E508" s="229"/>
    </row>
    <row r="509" spans="1:5" ht="23.25" customHeight="1">
      <c r="A509" s="7"/>
      <c r="B509" s="7"/>
      <c r="C509" s="9"/>
      <c r="D509" s="153" t="s">
        <v>212</v>
      </c>
      <c r="E509" s="17"/>
    </row>
    <row r="510" spans="1:5" ht="23.25" customHeight="1">
      <c r="A510" s="144"/>
      <c r="B510" s="144"/>
      <c r="C510" s="191" t="s">
        <v>213</v>
      </c>
      <c r="D510" s="192"/>
      <c r="E510" s="178"/>
    </row>
    <row r="511" spans="1:5" ht="23.25" customHeight="1">
      <c r="A511" s="162"/>
      <c r="B511" s="162"/>
      <c r="C511" s="190"/>
      <c r="D511" s="194" t="s">
        <v>214</v>
      </c>
      <c r="E511" s="195"/>
    </row>
    <row r="512" spans="1:5" ht="23.25" customHeight="1">
      <c r="A512" s="152"/>
      <c r="B512" s="152"/>
      <c r="C512" s="230"/>
      <c r="D512" s="230"/>
      <c r="E512" s="152"/>
    </row>
    <row r="513" spans="1:5" ht="23.25" customHeight="1">
      <c r="A513" s="7"/>
      <c r="B513" s="16"/>
      <c r="C513" s="16"/>
      <c r="D513" s="16" t="s">
        <v>218</v>
      </c>
      <c r="E513" s="16"/>
    </row>
    <row r="514" spans="1:5" ht="23.25" customHeight="1">
      <c r="A514" s="7"/>
      <c r="B514" s="16"/>
      <c r="C514" s="16"/>
      <c r="D514" s="16" t="s">
        <v>376</v>
      </c>
      <c r="E514" s="16"/>
    </row>
    <row r="515" spans="1:5" ht="23.25" customHeight="1">
      <c r="A515" s="225" t="s">
        <v>195</v>
      </c>
      <c r="B515" s="225"/>
      <c r="C515" s="225"/>
      <c r="D515" s="225"/>
      <c r="E515" s="225"/>
    </row>
    <row r="516" spans="1:5" ht="23.25" customHeight="1">
      <c r="A516" s="153" t="s">
        <v>196</v>
      </c>
      <c r="B516" s="2"/>
      <c r="C516" s="16"/>
      <c r="D516" s="16"/>
      <c r="E516" s="16"/>
    </row>
    <row r="517" spans="1:5" ht="23.25" customHeight="1">
      <c r="A517" s="226" t="s">
        <v>6</v>
      </c>
      <c r="B517" s="227"/>
      <c r="C517" s="154" t="s">
        <v>51</v>
      </c>
      <c r="D517" s="154" t="s">
        <v>52</v>
      </c>
      <c r="E517" s="154" t="s">
        <v>53</v>
      </c>
    </row>
    <row r="518" spans="1:5" ht="23.25" customHeight="1">
      <c r="A518" s="155"/>
      <c r="B518" s="58"/>
      <c r="C518" s="4"/>
      <c r="D518" s="58"/>
      <c r="E518" s="156"/>
    </row>
    <row r="519" spans="1:5" ht="23.25" customHeight="1">
      <c r="A519" s="9" t="s">
        <v>381</v>
      </c>
      <c r="B519" s="7"/>
      <c r="C519" s="196"/>
      <c r="D519" s="20">
        <v>1232.2</v>
      </c>
      <c r="E519" s="157"/>
    </row>
    <row r="520" spans="1:5" ht="23.25" customHeight="1">
      <c r="A520" s="9"/>
      <c r="B520" s="7" t="s">
        <v>19</v>
      </c>
      <c r="C520" s="11">
        <v>700</v>
      </c>
      <c r="D520" s="158"/>
      <c r="E520" s="5">
        <v>1232.2</v>
      </c>
    </row>
    <row r="521" spans="1:5" ht="23.25" customHeight="1">
      <c r="A521" s="9"/>
      <c r="B521" s="7"/>
      <c r="C521" s="11"/>
      <c r="D521" s="158"/>
      <c r="E521" s="159"/>
    </row>
    <row r="522" spans="1:5" ht="23.25" customHeight="1">
      <c r="A522" s="9"/>
      <c r="B522" s="7"/>
      <c r="C522" s="4"/>
      <c r="D522" s="158"/>
      <c r="E522" s="159"/>
    </row>
    <row r="523" spans="1:5" ht="23.25" customHeight="1">
      <c r="A523" s="9"/>
      <c r="B523" s="7"/>
      <c r="C523" s="4"/>
      <c r="D523" s="160"/>
      <c r="E523" s="159"/>
    </row>
    <row r="524" spans="1:5" ht="23.25" customHeight="1">
      <c r="A524" s="161"/>
      <c r="B524" s="162"/>
      <c r="C524" s="157"/>
      <c r="D524" s="160"/>
      <c r="E524" s="157"/>
    </row>
    <row r="525" spans="1:5" ht="23.25" customHeight="1">
      <c r="A525" s="161"/>
      <c r="B525" s="162"/>
      <c r="C525" s="157"/>
      <c r="D525" s="160"/>
      <c r="E525" s="157"/>
    </row>
    <row r="526" spans="1:5" ht="23.25" customHeight="1">
      <c r="A526" s="161"/>
      <c r="B526" s="162"/>
      <c r="C526" s="157"/>
      <c r="D526" s="160"/>
      <c r="E526" s="157"/>
    </row>
    <row r="527" spans="1:5" ht="23.25" customHeight="1">
      <c r="A527" s="161"/>
      <c r="B527" s="162"/>
      <c r="C527" s="157"/>
      <c r="D527" s="160"/>
      <c r="E527" s="157"/>
    </row>
    <row r="528" spans="1:5" ht="23.25" customHeight="1">
      <c r="A528" s="161"/>
      <c r="B528" s="162"/>
      <c r="C528" s="157"/>
      <c r="D528" s="160"/>
      <c r="E528" s="157"/>
    </row>
    <row r="529" spans="1:5" ht="23.25" customHeight="1">
      <c r="A529" s="161"/>
      <c r="B529" s="162"/>
      <c r="C529" s="157"/>
      <c r="D529" s="160"/>
      <c r="E529" s="157"/>
    </row>
    <row r="530" spans="1:5" ht="23.25" customHeight="1">
      <c r="A530" s="161"/>
      <c r="B530" s="162"/>
      <c r="C530" s="157"/>
      <c r="D530" s="160"/>
      <c r="E530" s="157"/>
    </row>
    <row r="531" spans="1:5" ht="23.25" customHeight="1">
      <c r="A531" s="161"/>
      <c r="B531" s="162"/>
      <c r="C531" s="157"/>
      <c r="D531" s="160"/>
      <c r="E531" s="157"/>
    </row>
    <row r="532" spans="1:5" ht="23.25" customHeight="1">
      <c r="A532" s="161"/>
      <c r="B532" s="162"/>
      <c r="C532" s="157"/>
      <c r="D532" s="160"/>
      <c r="E532" s="157"/>
    </row>
    <row r="533" spans="1:5" ht="23.25" customHeight="1">
      <c r="A533" s="161"/>
      <c r="B533" s="162"/>
      <c r="C533" s="157"/>
      <c r="D533" s="160"/>
      <c r="E533" s="157"/>
    </row>
    <row r="534" spans="1:5" ht="23.25" customHeight="1">
      <c r="A534" s="161"/>
      <c r="B534" s="162"/>
      <c r="C534" s="157"/>
      <c r="D534" s="160"/>
      <c r="E534" s="157"/>
    </row>
    <row r="535" spans="1:5" ht="23.25" customHeight="1" thickBot="1">
      <c r="A535" s="163"/>
      <c r="B535" s="164"/>
      <c r="C535" s="165"/>
      <c r="D535" s="166">
        <f>SUM(D519:D534)</f>
        <v>1232.2</v>
      </c>
      <c r="E535" s="167">
        <f>SUM(E519:E534)</f>
        <v>1232.2</v>
      </c>
    </row>
    <row r="536" spans="1:5" ht="23.25" customHeight="1" thickTop="1">
      <c r="A536" s="162"/>
      <c r="B536" s="162"/>
      <c r="C536" s="162"/>
      <c r="D536" s="168"/>
      <c r="E536" s="168"/>
    </row>
    <row r="537" spans="1:5" ht="23.25" customHeight="1">
      <c r="A537" s="170" t="s">
        <v>382</v>
      </c>
      <c r="B537" s="169"/>
      <c r="C537" s="7"/>
      <c r="D537" s="7"/>
      <c r="E537" s="7"/>
    </row>
    <row r="538" spans="1:5" ht="23.25" customHeight="1">
      <c r="A538" s="50" t="s">
        <v>383</v>
      </c>
      <c r="B538" s="7"/>
      <c r="C538" s="12"/>
      <c r="D538" s="7"/>
      <c r="E538" s="7"/>
    </row>
    <row r="539" spans="1:5" ht="23.25" customHeight="1">
      <c r="A539" s="50"/>
      <c r="B539" s="7"/>
      <c r="C539" s="12"/>
      <c r="D539" s="7"/>
      <c r="E539" s="7"/>
    </row>
    <row r="540" spans="1:5" ht="23.25" customHeight="1">
      <c r="A540" s="7"/>
      <c r="B540" s="7"/>
      <c r="C540" s="189"/>
      <c r="D540" s="228" t="s">
        <v>210</v>
      </c>
      <c r="E540" s="229"/>
    </row>
    <row r="541" spans="1:5" ht="23.25" customHeight="1">
      <c r="A541" s="7"/>
      <c r="B541" s="7"/>
      <c r="C541" s="9"/>
      <c r="D541" s="153" t="s">
        <v>212</v>
      </c>
      <c r="E541" s="17"/>
    </row>
    <row r="542" spans="1:5" ht="23.25" customHeight="1">
      <c r="A542" s="144"/>
      <c r="B542" s="144"/>
      <c r="C542" s="191" t="s">
        <v>213</v>
      </c>
      <c r="D542" s="192"/>
      <c r="E542" s="178"/>
    </row>
    <row r="543" spans="1:5" ht="23.25" customHeight="1">
      <c r="A543" s="162"/>
      <c r="B543" s="162"/>
      <c r="C543" s="190"/>
      <c r="D543" s="194" t="s">
        <v>214</v>
      </c>
      <c r="E543" s="195"/>
    </row>
    <row r="544" spans="1:5" ht="23.25" customHeight="1">
      <c r="A544" s="152"/>
      <c r="B544" s="152"/>
      <c r="C544" s="230"/>
      <c r="D544" s="230"/>
      <c r="E544" s="152"/>
    </row>
    <row r="545" spans="1:5" ht="23.25" customHeight="1">
      <c r="A545" s="7"/>
      <c r="B545" s="16"/>
      <c r="C545" s="16"/>
      <c r="D545" s="16" t="s">
        <v>218</v>
      </c>
      <c r="E545" s="16"/>
    </row>
    <row r="546" spans="1:5" ht="23.25" customHeight="1">
      <c r="A546" s="7"/>
      <c r="B546" s="16"/>
      <c r="C546" s="16"/>
      <c r="D546" s="16" t="s">
        <v>400</v>
      </c>
      <c r="E546" s="16"/>
    </row>
    <row r="547" spans="1:5" ht="23.25" customHeight="1">
      <c r="A547" s="225" t="s">
        <v>195</v>
      </c>
      <c r="B547" s="225"/>
      <c r="C547" s="225"/>
      <c r="D547" s="225"/>
      <c r="E547" s="225"/>
    </row>
    <row r="548" spans="1:5" ht="23.25" customHeight="1">
      <c r="A548" s="153" t="s">
        <v>196</v>
      </c>
      <c r="B548" s="2"/>
      <c r="C548" s="16"/>
      <c r="D548" s="16"/>
      <c r="E548" s="16"/>
    </row>
    <row r="549" spans="1:5" ht="23.25" customHeight="1">
      <c r="A549" s="226" t="s">
        <v>6</v>
      </c>
      <c r="B549" s="227"/>
      <c r="C549" s="154" t="s">
        <v>51</v>
      </c>
      <c r="D549" s="154" t="s">
        <v>52</v>
      </c>
      <c r="E549" s="154" t="s">
        <v>53</v>
      </c>
    </row>
    <row r="550" spans="1:5" ht="23.25" customHeight="1">
      <c r="A550" s="155"/>
      <c r="B550" s="58"/>
      <c r="C550" s="4"/>
      <c r="D550" s="58"/>
      <c r="E550" s="156"/>
    </row>
    <row r="551" spans="1:5" ht="23.25" customHeight="1">
      <c r="A551" s="9" t="s">
        <v>479</v>
      </c>
      <c r="B551" s="7"/>
      <c r="C551" s="196"/>
      <c r="D551" s="20">
        <v>13680</v>
      </c>
      <c r="E551" s="157"/>
    </row>
    <row r="552" spans="1:5" ht="23.25" customHeight="1">
      <c r="A552" s="9"/>
      <c r="B552" s="7" t="s">
        <v>19</v>
      </c>
      <c r="C552" s="11">
        <v>700</v>
      </c>
      <c r="D552" s="158"/>
      <c r="E552" s="5">
        <v>13680</v>
      </c>
    </row>
    <row r="553" spans="1:5" ht="23.25" customHeight="1">
      <c r="A553" s="9"/>
      <c r="B553" s="7"/>
      <c r="C553" s="11"/>
      <c r="D553" s="158"/>
      <c r="E553" s="159"/>
    </row>
    <row r="554" spans="1:5" ht="23.25" customHeight="1">
      <c r="A554" s="9"/>
      <c r="B554" s="7"/>
      <c r="C554" s="4"/>
      <c r="D554" s="158"/>
      <c r="E554" s="159"/>
    </row>
    <row r="555" spans="1:5" ht="23.25" customHeight="1">
      <c r="A555" s="9"/>
      <c r="B555" s="7"/>
      <c r="C555" s="4"/>
      <c r="D555" s="160"/>
      <c r="E555" s="159"/>
    </row>
    <row r="556" spans="1:5" ht="23.25" customHeight="1">
      <c r="A556" s="161"/>
      <c r="B556" s="162"/>
      <c r="C556" s="157"/>
      <c r="D556" s="160"/>
      <c r="E556" s="157"/>
    </row>
    <row r="557" spans="1:5" ht="23.25" customHeight="1">
      <c r="A557" s="161"/>
      <c r="B557" s="162"/>
      <c r="C557" s="157"/>
      <c r="D557" s="160"/>
      <c r="E557" s="157"/>
    </row>
    <row r="558" spans="1:5" ht="23.25" customHeight="1">
      <c r="A558" s="161"/>
      <c r="B558" s="162"/>
      <c r="C558" s="157"/>
      <c r="D558" s="160"/>
      <c r="E558" s="157"/>
    </row>
    <row r="559" spans="1:5" ht="23.25" customHeight="1">
      <c r="A559" s="161"/>
      <c r="B559" s="162"/>
      <c r="C559" s="157"/>
      <c r="D559" s="160"/>
      <c r="E559" s="157"/>
    </row>
    <row r="560" spans="1:5" ht="23.25" customHeight="1">
      <c r="A560" s="161"/>
      <c r="B560" s="162"/>
      <c r="C560" s="157"/>
      <c r="D560" s="160"/>
      <c r="E560" s="157"/>
    </row>
    <row r="561" spans="1:5" ht="23.25" customHeight="1">
      <c r="A561" s="161"/>
      <c r="B561" s="162"/>
      <c r="C561" s="157"/>
      <c r="D561" s="160"/>
      <c r="E561" s="157"/>
    </row>
    <row r="562" spans="1:5" ht="23.25" customHeight="1">
      <c r="A562" s="161"/>
      <c r="B562" s="162"/>
      <c r="C562" s="157"/>
      <c r="D562" s="160"/>
      <c r="E562" s="157"/>
    </row>
    <row r="563" spans="1:5" ht="23.25" customHeight="1">
      <c r="A563" s="161"/>
      <c r="B563" s="162"/>
      <c r="C563" s="157"/>
      <c r="D563" s="160"/>
      <c r="E563" s="157"/>
    </row>
    <row r="564" spans="1:5" ht="23.25" customHeight="1">
      <c r="A564" s="161"/>
      <c r="B564" s="162"/>
      <c r="C564" s="157"/>
      <c r="D564" s="160"/>
      <c r="E564" s="157"/>
    </row>
    <row r="565" spans="1:5" ht="23.25" customHeight="1">
      <c r="A565" s="161"/>
      <c r="B565" s="162"/>
      <c r="C565" s="157"/>
      <c r="D565" s="160"/>
      <c r="E565" s="157"/>
    </row>
    <row r="566" spans="1:5" ht="23.25" customHeight="1">
      <c r="A566" s="161"/>
      <c r="B566" s="162"/>
      <c r="C566" s="157"/>
      <c r="D566" s="160"/>
      <c r="E566" s="157"/>
    </row>
    <row r="567" spans="1:5" ht="23.25" customHeight="1" thickBot="1">
      <c r="A567" s="163"/>
      <c r="B567" s="164"/>
      <c r="C567" s="165"/>
      <c r="D567" s="166">
        <f>SUM(D551:D566)</f>
        <v>13680</v>
      </c>
      <c r="E567" s="167">
        <f>SUM(E551:E566)</f>
        <v>13680</v>
      </c>
    </row>
    <row r="568" spans="1:5" ht="23.25" customHeight="1" thickTop="1">
      <c r="A568" s="162"/>
      <c r="B568" s="162"/>
      <c r="C568" s="162"/>
      <c r="D568" s="168"/>
      <c r="E568" s="168"/>
    </row>
    <row r="569" spans="1:5" ht="23.25" customHeight="1">
      <c r="A569" s="170" t="s">
        <v>480</v>
      </c>
      <c r="B569" s="169"/>
      <c r="C569" s="7"/>
      <c r="D569" s="7"/>
      <c r="E569" s="7"/>
    </row>
    <row r="570" spans="1:5" ht="23.25" customHeight="1">
      <c r="A570" s="50" t="s">
        <v>481</v>
      </c>
      <c r="B570" s="7"/>
      <c r="C570" s="12"/>
      <c r="D570" s="7"/>
      <c r="E570" s="7"/>
    </row>
    <row r="571" spans="1:5" ht="23.25" customHeight="1">
      <c r="A571" s="50"/>
      <c r="B571" s="7"/>
      <c r="C571" s="12"/>
      <c r="D571" s="7"/>
      <c r="E571" s="7"/>
    </row>
    <row r="572" spans="1:5" ht="23.25" customHeight="1">
      <c r="A572" s="7"/>
      <c r="B572" s="7"/>
      <c r="C572" s="189"/>
      <c r="D572" s="228" t="s">
        <v>210</v>
      </c>
      <c r="E572" s="229"/>
    </row>
    <row r="573" spans="1:5" ht="23.25" customHeight="1">
      <c r="A573" s="7"/>
      <c r="B573" s="7"/>
      <c r="C573" s="9"/>
      <c r="D573" s="153" t="s">
        <v>212</v>
      </c>
      <c r="E573" s="17"/>
    </row>
    <row r="574" spans="1:5" ht="23.25" customHeight="1">
      <c r="A574" s="144"/>
      <c r="B574" s="144"/>
      <c r="C574" s="191" t="s">
        <v>213</v>
      </c>
      <c r="D574" s="192"/>
      <c r="E574" s="178"/>
    </row>
    <row r="575" spans="1:5" ht="23.25" customHeight="1">
      <c r="A575" s="162"/>
      <c r="B575" s="162"/>
      <c r="C575" s="190"/>
      <c r="D575" s="194" t="s">
        <v>214</v>
      </c>
      <c r="E575" s="195"/>
    </row>
    <row r="576" spans="1:5" ht="23.25" customHeight="1">
      <c r="A576" s="152"/>
      <c r="B576" s="152"/>
      <c r="C576" s="230"/>
      <c r="D576" s="230"/>
      <c r="E576" s="152"/>
    </row>
    <row r="577" spans="1:5" ht="23.25" customHeight="1">
      <c r="A577" s="7"/>
      <c r="B577" s="16"/>
      <c r="C577" s="16"/>
      <c r="D577" s="16" t="s">
        <v>218</v>
      </c>
      <c r="E577" s="16"/>
    </row>
    <row r="578" spans="1:5" ht="23.25" customHeight="1">
      <c r="A578" s="7"/>
      <c r="B578" s="16"/>
      <c r="C578" s="16"/>
      <c r="D578" s="16" t="s">
        <v>400</v>
      </c>
      <c r="E578" s="16"/>
    </row>
    <row r="579" spans="1:5" ht="23.25" customHeight="1">
      <c r="A579" s="225" t="s">
        <v>195</v>
      </c>
      <c r="B579" s="225"/>
      <c r="C579" s="225"/>
      <c r="D579" s="225"/>
      <c r="E579" s="225"/>
    </row>
    <row r="580" spans="1:5" ht="23.25" customHeight="1">
      <c r="A580" s="153" t="s">
        <v>196</v>
      </c>
      <c r="B580" s="2"/>
      <c r="C580" s="16"/>
      <c r="D580" s="16"/>
      <c r="E580" s="16"/>
    </row>
    <row r="581" spans="1:5" ht="23.25" customHeight="1">
      <c r="A581" s="226" t="s">
        <v>6</v>
      </c>
      <c r="B581" s="227"/>
      <c r="C581" s="154" t="s">
        <v>51</v>
      </c>
      <c r="D581" s="154" t="s">
        <v>52</v>
      </c>
      <c r="E581" s="154" t="s">
        <v>53</v>
      </c>
    </row>
    <row r="582" spans="1:5" ht="23.25" customHeight="1">
      <c r="A582" s="155"/>
      <c r="B582" s="58"/>
      <c r="C582" s="4"/>
      <c r="D582" s="58"/>
      <c r="E582" s="156"/>
    </row>
    <row r="583" spans="1:5" ht="23.25" customHeight="1">
      <c r="A583" s="9" t="s">
        <v>482</v>
      </c>
      <c r="B583" s="7"/>
      <c r="C583" s="196"/>
      <c r="D583" s="20">
        <v>479</v>
      </c>
      <c r="E583" s="157"/>
    </row>
    <row r="584" spans="1:5" ht="23.25" customHeight="1">
      <c r="A584" s="9"/>
      <c r="B584" s="7" t="s">
        <v>19</v>
      </c>
      <c r="C584" s="11">
        <v>700</v>
      </c>
      <c r="D584" s="158"/>
      <c r="E584" s="5">
        <v>479</v>
      </c>
    </row>
    <row r="585" spans="1:5" ht="23.25" customHeight="1">
      <c r="A585" s="9"/>
      <c r="B585" s="7"/>
      <c r="C585" s="11"/>
      <c r="D585" s="158"/>
      <c r="E585" s="159"/>
    </row>
    <row r="586" spans="1:5" ht="23.25" customHeight="1">
      <c r="A586" s="9"/>
      <c r="B586" s="7"/>
      <c r="C586" s="4"/>
      <c r="D586" s="158"/>
      <c r="E586" s="159"/>
    </row>
    <row r="587" spans="1:5" ht="23.25" customHeight="1">
      <c r="A587" s="9"/>
      <c r="B587" s="7"/>
      <c r="C587" s="4"/>
      <c r="D587" s="160"/>
      <c r="E587" s="159"/>
    </row>
    <row r="588" spans="1:5" ht="23.25" customHeight="1">
      <c r="A588" s="161"/>
      <c r="B588" s="162"/>
      <c r="C588" s="157"/>
      <c r="D588" s="160"/>
      <c r="E588" s="157"/>
    </row>
    <row r="589" spans="1:5" ht="23.25" customHeight="1">
      <c r="A589" s="161"/>
      <c r="B589" s="162"/>
      <c r="C589" s="157"/>
      <c r="D589" s="160"/>
      <c r="E589" s="157"/>
    </row>
    <row r="590" spans="1:5" ht="23.25" customHeight="1">
      <c r="A590" s="161"/>
      <c r="B590" s="162"/>
      <c r="C590" s="157"/>
      <c r="D590" s="160"/>
      <c r="E590" s="157"/>
    </row>
    <row r="591" spans="1:5" ht="23.25" customHeight="1">
      <c r="A591" s="161"/>
      <c r="B591" s="162"/>
      <c r="C591" s="157"/>
      <c r="D591" s="160"/>
      <c r="E591" s="157"/>
    </row>
    <row r="592" spans="1:5" ht="23.25" customHeight="1">
      <c r="A592" s="161"/>
      <c r="B592" s="162"/>
      <c r="C592" s="157"/>
      <c r="D592" s="160"/>
      <c r="E592" s="157"/>
    </row>
    <row r="593" spans="1:5" ht="23.25" customHeight="1">
      <c r="A593" s="161"/>
      <c r="B593" s="162"/>
      <c r="C593" s="157"/>
      <c r="D593" s="160"/>
      <c r="E593" s="157"/>
    </row>
    <row r="594" spans="1:5" ht="23.25" customHeight="1">
      <c r="A594" s="161"/>
      <c r="B594" s="162"/>
      <c r="C594" s="157"/>
      <c r="D594" s="160"/>
      <c r="E594" s="157"/>
    </row>
    <row r="595" spans="1:5" ht="23.25" customHeight="1">
      <c r="A595" s="161"/>
      <c r="B595" s="162"/>
      <c r="C595" s="157"/>
      <c r="D595" s="160"/>
      <c r="E595" s="157"/>
    </row>
    <row r="596" spans="1:5" ht="23.25" customHeight="1">
      <c r="A596" s="161"/>
      <c r="B596" s="162"/>
      <c r="C596" s="157"/>
      <c r="D596" s="160"/>
      <c r="E596" s="157"/>
    </row>
    <row r="597" spans="1:5" ht="23.25" customHeight="1">
      <c r="A597" s="161"/>
      <c r="B597" s="162"/>
      <c r="C597" s="157"/>
      <c r="D597" s="160"/>
      <c r="E597" s="157"/>
    </row>
    <row r="598" spans="1:5" ht="23.25" customHeight="1">
      <c r="A598" s="161"/>
      <c r="B598" s="162"/>
      <c r="C598" s="157"/>
      <c r="D598" s="160"/>
      <c r="E598" s="157"/>
    </row>
    <row r="599" spans="1:5" ht="23.25" customHeight="1" thickBot="1">
      <c r="A599" s="163"/>
      <c r="B599" s="164"/>
      <c r="C599" s="165"/>
      <c r="D599" s="166">
        <f>SUM(D583:D598)</f>
        <v>479</v>
      </c>
      <c r="E599" s="167">
        <f>SUM(E583:E598)</f>
        <v>479</v>
      </c>
    </row>
    <row r="600" spans="1:5" ht="23.25" customHeight="1" thickTop="1">
      <c r="A600" s="162"/>
      <c r="B600" s="162"/>
      <c r="C600" s="162"/>
      <c r="D600" s="168"/>
      <c r="E600" s="168"/>
    </row>
    <row r="601" spans="1:5" ht="23.25" customHeight="1">
      <c r="A601" s="170" t="s">
        <v>483</v>
      </c>
      <c r="B601" s="169"/>
      <c r="C601" s="7"/>
      <c r="D601" s="7"/>
      <c r="E601" s="7"/>
    </row>
    <row r="602" spans="1:5" ht="23.25" customHeight="1">
      <c r="A602" s="50" t="s">
        <v>484</v>
      </c>
      <c r="B602" s="7"/>
      <c r="C602" s="12"/>
      <c r="D602" s="7"/>
      <c r="E602" s="7"/>
    </row>
    <row r="603" spans="1:5" ht="23.25" customHeight="1">
      <c r="A603" s="50"/>
      <c r="B603" s="7"/>
      <c r="C603" s="12"/>
      <c r="D603" s="7"/>
      <c r="E603" s="7"/>
    </row>
    <row r="604" spans="1:5" ht="23.25" customHeight="1">
      <c r="A604" s="7"/>
      <c r="B604" s="7"/>
      <c r="C604" s="189"/>
      <c r="D604" s="228" t="s">
        <v>210</v>
      </c>
      <c r="E604" s="229"/>
    </row>
    <row r="605" spans="1:5" ht="23.25" customHeight="1">
      <c r="A605" s="7"/>
      <c r="B605" s="7"/>
      <c r="C605" s="9"/>
      <c r="D605" s="153" t="s">
        <v>212</v>
      </c>
      <c r="E605" s="17"/>
    </row>
    <row r="606" spans="1:5" ht="23.25" customHeight="1">
      <c r="A606" s="144"/>
      <c r="B606" s="144"/>
      <c r="C606" s="191" t="s">
        <v>213</v>
      </c>
      <c r="D606" s="192"/>
      <c r="E606" s="178"/>
    </row>
    <row r="607" spans="1:5" ht="23.25" customHeight="1">
      <c r="A607" s="162"/>
      <c r="B607" s="162"/>
      <c r="C607" s="190"/>
      <c r="D607" s="194" t="s">
        <v>214</v>
      </c>
      <c r="E607" s="195"/>
    </row>
    <row r="608" spans="1:5" ht="23.25" customHeight="1">
      <c r="A608" s="152"/>
      <c r="B608" s="152"/>
      <c r="C608" s="230"/>
      <c r="D608" s="230"/>
      <c r="E608" s="152"/>
    </row>
    <row r="609" spans="1:5" ht="23.25" customHeight="1">
      <c r="A609" s="7"/>
      <c r="B609" s="16"/>
      <c r="C609" s="16"/>
      <c r="D609" s="16" t="s">
        <v>218</v>
      </c>
      <c r="E609" s="16"/>
    </row>
    <row r="610" spans="1:5" ht="23.25" customHeight="1">
      <c r="A610" s="7"/>
      <c r="B610" s="16"/>
      <c r="C610" s="16"/>
      <c r="D610" s="16" t="s">
        <v>400</v>
      </c>
      <c r="E610" s="16"/>
    </row>
    <row r="611" spans="1:5" ht="23.25" customHeight="1">
      <c r="A611" s="225" t="s">
        <v>195</v>
      </c>
      <c r="B611" s="225"/>
      <c r="C611" s="225"/>
      <c r="D611" s="225"/>
      <c r="E611" s="225"/>
    </row>
    <row r="612" spans="1:5" ht="23.25" customHeight="1">
      <c r="A612" s="153" t="s">
        <v>196</v>
      </c>
      <c r="B612" s="2"/>
      <c r="C612" s="16"/>
      <c r="D612" s="16"/>
      <c r="E612" s="16"/>
    </row>
    <row r="613" spans="1:5" ht="23.25" customHeight="1">
      <c r="A613" s="226" t="s">
        <v>6</v>
      </c>
      <c r="B613" s="227"/>
      <c r="C613" s="154" t="s">
        <v>51</v>
      </c>
      <c r="D613" s="154" t="s">
        <v>52</v>
      </c>
      <c r="E613" s="154" t="s">
        <v>53</v>
      </c>
    </row>
    <row r="614" spans="1:5" ht="23.25" customHeight="1">
      <c r="A614" s="155"/>
      <c r="B614" s="58"/>
      <c r="C614" s="4"/>
      <c r="D614" s="58"/>
      <c r="E614" s="156"/>
    </row>
    <row r="615" spans="1:5" ht="23.25" customHeight="1">
      <c r="A615" s="9" t="s">
        <v>486</v>
      </c>
      <c r="B615" s="7"/>
      <c r="C615" s="196"/>
      <c r="D615" s="20">
        <v>23800</v>
      </c>
      <c r="E615" s="157"/>
    </row>
    <row r="616" spans="1:5" ht="23.25" customHeight="1">
      <c r="A616" s="9"/>
      <c r="B616" s="7" t="s">
        <v>487</v>
      </c>
      <c r="C616" s="11">
        <v>700</v>
      </c>
      <c r="D616" s="158"/>
      <c r="E616" s="5">
        <v>23800</v>
      </c>
    </row>
    <row r="617" spans="1:5" ht="23.25" customHeight="1">
      <c r="A617" s="9"/>
      <c r="B617" s="7"/>
      <c r="C617" s="11"/>
      <c r="D617" s="158"/>
      <c r="E617" s="159"/>
    </row>
    <row r="618" spans="1:5" ht="23.25" customHeight="1">
      <c r="A618" s="9"/>
      <c r="B618" s="7"/>
      <c r="C618" s="4"/>
      <c r="D618" s="158"/>
      <c r="E618" s="159"/>
    </row>
    <row r="619" spans="1:5" ht="23.25" customHeight="1">
      <c r="A619" s="9"/>
      <c r="B619" s="7"/>
      <c r="C619" s="4"/>
      <c r="D619" s="160"/>
      <c r="E619" s="159"/>
    </row>
    <row r="620" spans="1:5" ht="23.25" customHeight="1">
      <c r="A620" s="161"/>
      <c r="B620" s="162"/>
      <c r="C620" s="157"/>
      <c r="D620" s="160"/>
      <c r="E620" s="157"/>
    </row>
    <row r="621" spans="1:5" ht="23.25" customHeight="1">
      <c r="A621" s="161"/>
      <c r="B621" s="162"/>
      <c r="C621" s="157"/>
      <c r="D621" s="160"/>
      <c r="E621" s="157"/>
    </row>
    <row r="622" spans="1:5" ht="23.25" customHeight="1">
      <c r="A622" s="161"/>
      <c r="B622" s="162"/>
      <c r="C622" s="157"/>
      <c r="D622" s="160"/>
      <c r="E622" s="157"/>
    </row>
    <row r="623" spans="1:5" ht="23.25" customHeight="1">
      <c r="A623" s="161"/>
      <c r="B623" s="162"/>
      <c r="C623" s="157"/>
      <c r="D623" s="160"/>
      <c r="E623" s="157"/>
    </row>
    <row r="624" spans="1:5" ht="23.25" customHeight="1">
      <c r="A624" s="161"/>
      <c r="B624" s="162"/>
      <c r="C624" s="157"/>
      <c r="D624" s="160"/>
      <c r="E624" s="157"/>
    </row>
    <row r="625" spans="1:5" ht="23.25" customHeight="1">
      <c r="A625" s="161"/>
      <c r="B625" s="162"/>
      <c r="C625" s="157"/>
      <c r="D625" s="160"/>
      <c r="E625" s="157"/>
    </row>
    <row r="626" spans="1:5" ht="23.25" customHeight="1">
      <c r="A626" s="161"/>
      <c r="B626" s="162"/>
      <c r="C626" s="157"/>
      <c r="D626" s="160"/>
      <c r="E626" s="157"/>
    </row>
    <row r="627" spans="1:5" ht="23.25" customHeight="1">
      <c r="A627" s="161"/>
      <c r="B627" s="162"/>
      <c r="C627" s="157"/>
      <c r="D627" s="160"/>
      <c r="E627" s="157"/>
    </row>
    <row r="628" spans="1:5" ht="23.25" customHeight="1">
      <c r="A628" s="161"/>
      <c r="B628" s="162"/>
      <c r="C628" s="157"/>
      <c r="D628" s="160"/>
      <c r="E628" s="157"/>
    </row>
    <row r="629" spans="1:5" ht="23.25" customHeight="1">
      <c r="A629" s="161"/>
      <c r="B629" s="162"/>
      <c r="C629" s="157"/>
      <c r="D629" s="160"/>
      <c r="E629" s="157"/>
    </row>
    <row r="630" spans="1:5" ht="23.25" customHeight="1">
      <c r="A630" s="161"/>
      <c r="B630" s="162"/>
      <c r="C630" s="157"/>
      <c r="D630" s="160"/>
      <c r="E630" s="157"/>
    </row>
    <row r="631" spans="1:5" ht="23.25" customHeight="1" thickBot="1">
      <c r="A631" s="163"/>
      <c r="B631" s="164"/>
      <c r="C631" s="165"/>
      <c r="D631" s="166">
        <f>SUM(D615:D630)</f>
        <v>23800</v>
      </c>
      <c r="E631" s="167">
        <f>SUM(E615:E630)</f>
        <v>23800</v>
      </c>
    </row>
    <row r="632" spans="1:5" ht="23.25" customHeight="1" thickTop="1">
      <c r="A632" s="162"/>
      <c r="B632" s="162"/>
      <c r="C632" s="162"/>
      <c r="D632" s="168"/>
      <c r="E632" s="168"/>
    </row>
    <row r="633" spans="1:5" ht="23.25" customHeight="1">
      <c r="A633" s="170" t="s">
        <v>488</v>
      </c>
      <c r="B633" s="169"/>
      <c r="C633" s="7"/>
      <c r="D633" s="7"/>
      <c r="E633" s="7"/>
    </row>
    <row r="634" spans="1:5" ht="23.25" customHeight="1">
      <c r="A634" s="50"/>
      <c r="B634" s="7"/>
      <c r="C634" s="12"/>
      <c r="D634" s="7"/>
      <c r="E634" s="7"/>
    </row>
    <row r="635" spans="1:5" ht="23.25" customHeight="1">
      <c r="A635" s="50"/>
      <c r="B635" s="7"/>
      <c r="C635" s="12"/>
      <c r="D635" s="7"/>
      <c r="E635" s="7"/>
    </row>
    <row r="636" spans="1:5" ht="23.25" customHeight="1">
      <c r="A636" s="7"/>
      <c r="B636" s="7"/>
      <c r="C636" s="189"/>
      <c r="D636" s="228" t="s">
        <v>210</v>
      </c>
      <c r="E636" s="229"/>
    </row>
    <row r="637" spans="1:5" ht="23.25" customHeight="1">
      <c r="A637" s="7"/>
      <c r="B637" s="7"/>
      <c r="C637" s="9"/>
      <c r="D637" s="153" t="s">
        <v>212</v>
      </c>
      <c r="E637" s="17"/>
    </row>
    <row r="638" spans="1:5" ht="23.25" customHeight="1">
      <c r="A638" s="144"/>
      <c r="B638" s="144"/>
      <c r="C638" s="191" t="s">
        <v>213</v>
      </c>
      <c r="D638" s="192"/>
      <c r="E638" s="178"/>
    </row>
    <row r="639" spans="1:5" ht="23.25" customHeight="1">
      <c r="A639" s="162"/>
      <c r="B639" s="162"/>
      <c r="C639" s="190"/>
      <c r="D639" s="194" t="s">
        <v>214</v>
      </c>
      <c r="E639" s="195"/>
    </row>
    <row r="640" spans="1:5" ht="23.25" customHeight="1">
      <c r="A640" s="152"/>
      <c r="B640" s="152"/>
      <c r="C640" s="230"/>
      <c r="D640" s="230"/>
      <c r="E640" s="152"/>
    </row>
    <row r="641" spans="1:5" ht="23.25" customHeight="1">
      <c r="A641" s="7"/>
      <c r="B641" s="16"/>
      <c r="C641" s="16"/>
      <c r="D641" s="16" t="s">
        <v>218</v>
      </c>
      <c r="E641" s="16"/>
    </row>
    <row r="642" spans="1:5" ht="23.25" customHeight="1">
      <c r="A642" s="7"/>
      <c r="B642" s="16"/>
      <c r="C642" s="16"/>
      <c r="D642" s="16" t="s">
        <v>400</v>
      </c>
      <c r="E642" s="16"/>
    </row>
    <row r="643" spans="1:5" ht="23.25" customHeight="1">
      <c r="A643" s="225" t="s">
        <v>195</v>
      </c>
      <c r="B643" s="225"/>
      <c r="C643" s="225"/>
      <c r="D643" s="225"/>
      <c r="E643" s="225"/>
    </row>
    <row r="644" spans="1:5" ht="23.25" customHeight="1">
      <c r="A644" s="153" t="s">
        <v>196</v>
      </c>
      <c r="B644" s="2"/>
      <c r="C644" s="16"/>
      <c r="D644" s="16"/>
      <c r="E644" s="16"/>
    </row>
    <row r="645" spans="1:5" ht="23.25" customHeight="1">
      <c r="A645" s="226" t="s">
        <v>6</v>
      </c>
      <c r="B645" s="227"/>
      <c r="C645" s="154" t="s">
        <v>51</v>
      </c>
      <c r="D645" s="154" t="s">
        <v>52</v>
      </c>
      <c r="E645" s="154" t="s">
        <v>53</v>
      </c>
    </row>
    <row r="646" spans="1:5" ht="23.25" customHeight="1">
      <c r="A646" s="155"/>
      <c r="B646" s="58"/>
      <c r="C646" s="4"/>
      <c r="D646" s="58"/>
      <c r="E646" s="156"/>
    </row>
    <row r="647" spans="1:5" ht="23.25" customHeight="1">
      <c r="A647" s="9" t="s">
        <v>489</v>
      </c>
      <c r="B647" s="7"/>
      <c r="C647" s="196"/>
      <c r="D647" s="20">
        <v>505.98</v>
      </c>
      <c r="E647" s="157"/>
    </row>
    <row r="648" spans="1:5" ht="23.25" customHeight="1">
      <c r="A648" s="9"/>
      <c r="B648" s="7" t="s">
        <v>19</v>
      </c>
      <c r="C648" s="11">
        <v>700</v>
      </c>
      <c r="D648" s="158"/>
      <c r="E648" s="5">
        <v>505.98</v>
      </c>
    </row>
    <row r="649" spans="1:5" ht="23.25" customHeight="1">
      <c r="A649" s="9"/>
      <c r="B649" s="7"/>
      <c r="C649" s="11"/>
      <c r="D649" s="158"/>
      <c r="E649" s="159"/>
    </row>
    <row r="650" spans="1:5" ht="23.25" customHeight="1">
      <c r="A650" s="9"/>
      <c r="B650" s="7"/>
      <c r="C650" s="4"/>
      <c r="D650" s="158"/>
      <c r="E650" s="159"/>
    </row>
    <row r="651" spans="1:5" ht="23.25" customHeight="1">
      <c r="A651" s="9"/>
      <c r="B651" s="7"/>
      <c r="C651" s="4"/>
      <c r="D651" s="160"/>
      <c r="E651" s="159"/>
    </row>
    <row r="652" spans="1:5" ht="23.25" customHeight="1">
      <c r="A652" s="161"/>
      <c r="B652" s="162"/>
      <c r="C652" s="157"/>
      <c r="D652" s="160"/>
      <c r="E652" s="157"/>
    </row>
    <row r="653" spans="1:5" ht="23.25" customHeight="1">
      <c r="A653" s="161"/>
      <c r="B653" s="162"/>
      <c r="C653" s="157"/>
      <c r="D653" s="160"/>
      <c r="E653" s="157"/>
    </row>
    <row r="654" spans="1:5" ht="23.25" customHeight="1">
      <c r="A654" s="161"/>
      <c r="B654" s="162"/>
      <c r="C654" s="157"/>
      <c r="D654" s="160"/>
      <c r="E654" s="157"/>
    </row>
    <row r="655" spans="1:5" ht="23.25" customHeight="1">
      <c r="A655" s="161"/>
      <c r="B655" s="162"/>
      <c r="C655" s="157"/>
      <c r="D655" s="160"/>
      <c r="E655" s="157"/>
    </row>
    <row r="656" spans="1:5" ht="23.25" customHeight="1">
      <c r="A656" s="161"/>
      <c r="B656" s="162"/>
      <c r="C656" s="157"/>
      <c r="D656" s="160"/>
      <c r="E656" s="157"/>
    </row>
    <row r="657" spans="1:5" ht="23.25" customHeight="1">
      <c r="A657" s="161"/>
      <c r="B657" s="162"/>
      <c r="C657" s="157"/>
      <c r="D657" s="160"/>
      <c r="E657" s="157"/>
    </row>
    <row r="658" spans="1:5" ht="23.25" customHeight="1">
      <c r="A658" s="161"/>
      <c r="B658" s="162"/>
      <c r="C658" s="157"/>
      <c r="D658" s="160"/>
      <c r="E658" s="157"/>
    </row>
    <row r="659" spans="1:5" ht="23.25" customHeight="1">
      <c r="A659" s="161"/>
      <c r="B659" s="162"/>
      <c r="C659" s="157"/>
      <c r="D659" s="160"/>
      <c r="E659" s="157"/>
    </row>
    <row r="660" spans="1:5" ht="23.25" customHeight="1">
      <c r="A660" s="161"/>
      <c r="B660" s="162"/>
      <c r="C660" s="157"/>
      <c r="D660" s="160"/>
      <c r="E660" s="157"/>
    </row>
    <row r="661" spans="1:5" ht="23.25" customHeight="1">
      <c r="A661" s="161"/>
      <c r="B661" s="162"/>
      <c r="C661" s="157"/>
      <c r="D661" s="160"/>
      <c r="E661" s="157"/>
    </row>
    <row r="662" spans="1:5" ht="23.25" customHeight="1">
      <c r="A662" s="161"/>
      <c r="B662" s="162"/>
      <c r="C662" s="157"/>
      <c r="D662" s="160"/>
      <c r="E662" s="157"/>
    </row>
    <row r="663" spans="1:5" ht="23.25" customHeight="1" thickBot="1">
      <c r="A663" s="163"/>
      <c r="B663" s="164"/>
      <c r="C663" s="165"/>
      <c r="D663" s="166">
        <f>SUM(D647:D662)</f>
        <v>505.98</v>
      </c>
      <c r="E663" s="167">
        <f>SUM(E647:E662)</f>
        <v>505.98</v>
      </c>
    </row>
    <row r="664" spans="1:5" ht="23.25" customHeight="1" thickTop="1">
      <c r="A664" s="162"/>
      <c r="B664" s="162"/>
      <c r="C664" s="162"/>
      <c r="D664" s="168"/>
      <c r="E664" s="168"/>
    </row>
    <row r="665" spans="1:5" ht="23.25" customHeight="1">
      <c r="A665" s="170" t="s">
        <v>490</v>
      </c>
      <c r="B665" s="169"/>
      <c r="C665" s="7"/>
      <c r="D665" s="7"/>
      <c r="E665" s="7"/>
    </row>
    <row r="666" spans="1:5" ht="23.25" customHeight="1">
      <c r="A666" s="50"/>
      <c r="B666" s="7"/>
      <c r="C666" s="12"/>
      <c r="D666" s="7"/>
      <c r="E666" s="7"/>
    </row>
    <row r="667" spans="1:5" ht="23.25" customHeight="1">
      <c r="A667" s="50"/>
      <c r="B667" s="7"/>
      <c r="C667" s="12"/>
      <c r="D667" s="7"/>
      <c r="E667" s="7"/>
    </row>
    <row r="668" spans="1:5" ht="23.25" customHeight="1">
      <c r="A668" s="7"/>
      <c r="B668" s="7"/>
      <c r="C668" s="189"/>
      <c r="D668" s="228" t="s">
        <v>210</v>
      </c>
      <c r="E668" s="229"/>
    </row>
    <row r="669" spans="1:5" ht="23.25" customHeight="1">
      <c r="A669" s="7"/>
      <c r="B669" s="7"/>
      <c r="C669" s="9"/>
      <c r="D669" s="153" t="s">
        <v>212</v>
      </c>
      <c r="E669" s="17"/>
    </row>
    <row r="670" spans="1:5" ht="23.25" customHeight="1">
      <c r="A670" s="144"/>
      <c r="B670" s="144"/>
      <c r="C670" s="191" t="s">
        <v>213</v>
      </c>
      <c r="D670" s="192"/>
      <c r="E670" s="178"/>
    </row>
    <row r="671" spans="1:5" ht="23.25" customHeight="1">
      <c r="A671" s="162"/>
      <c r="B671" s="162"/>
      <c r="C671" s="190"/>
      <c r="D671" s="194" t="s">
        <v>214</v>
      </c>
      <c r="E671" s="195"/>
    </row>
    <row r="672" spans="1:5" ht="23.25" customHeight="1">
      <c r="A672" s="152"/>
      <c r="B672" s="152"/>
      <c r="C672" s="230"/>
      <c r="D672" s="230"/>
      <c r="E672" s="152"/>
    </row>
  </sheetData>
  <mergeCells count="83">
    <mergeCell ref="A579:E579"/>
    <mergeCell ref="A581:B581"/>
    <mergeCell ref="D604:E604"/>
    <mergeCell ref="C608:D608"/>
    <mergeCell ref="A547:E547"/>
    <mergeCell ref="A549:B549"/>
    <mergeCell ref="D572:E572"/>
    <mergeCell ref="C576:D576"/>
    <mergeCell ref="A515:E515"/>
    <mergeCell ref="A517:B517"/>
    <mergeCell ref="D540:E540"/>
    <mergeCell ref="C544:D544"/>
    <mergeCell ref="A451:E451"/>
    <mergeCell ref="A453:B453"/>
    <mergeCell ref="D476:E476"/>
    <mergeCell ref="C480:D480"/>
    <mergeCell ref="A419:E419"/>
    <mergeCell ref="A421:B421"/>
    <mergeCell ref="D444:E444"/>
    <mergeCell ref="C448:D448"/>
    <mergeCell ref="A387:E387"/>
    <mergeCell ref="A389:B389"/>
    <mergeCell ref="D412:E412"/>
    <mergeCell ref="C416:D416"/>
    <mergeCell ref="A355:E355"/>
    <mergeCell ref="A357:B357"/>
    <mergeCell ref="D380:E380"/>
    <mergeCell ref="C384:D384"/>
    <mergeCell ref="A323:E323"/>
    <mergeCell ref="A325:B325"/>
    <mergeCell ref="D348:E348"/>
    <mergeCell ref="C352:D352"/>
    <mergeCell ref="A291:E291"/>
    <mergeCell ref="A293:B293"/>
    <mergeCell ref="D316:E316"/>
    <mergeCell ref="C320:D320"/>
    <mergeCell ref="A227:E227"/>
    <mergeCell ref="A229:B229"/>
    <mergeCell ref="D252:E252"/>
    <mergeCell ref="C256:D256"/>
    <mergeCell ref="A163:E163"/>
    <mergeCell ref="A165:B165"/>
    <mergeCell ref="D188:E188"/>
    <mergeCell ref="C224:D224"/>
    <mergeCell ref="C192:D192"/>
    <mergeCell ref="A195:E195"/>
    <mergeCell ref="A197:B197"/>
    <mergeCell ref="D220:E220"/>
    <mergeCell ref="A131:E131"/>
    <mergeCell ref="A133:B133"/>
    <mergeCell ref="D156:E156"/>
    <mergeCell ref="C160:D160"/>
    <mergeCell ref="A99:E99"/>
    <mergeCell ref="A101:B101"/>
    <mergeCell ref="D124:E124"/>
    <mergeCell ref="C128:D128"/>
    <mergeCell ref="A35:E35"/>
    <mergeCell ref="A37:B37"/>
    <mergeCell ref="A3:E3"/>
    <mergeCell ref="A5:B5"/>
    <mergeCell ref="D29:E29"/>
    <mergeCell ref="D60:E60"/>
    <mergeCell ref="A69:B69"/>
    <mergeCell ref="D92:E92"/>
    <mergeCell ref="C96:D96"/>
    <mergeCell ref="A67:E67"/>
    <mergeCell ref="C64:D64"/>
    <mergeCell ref="A259:E259"/>
    <mergeCell ref="A261:B261"/>
    <mergeCell ref="D284:E284"/>
    <mergeCell ref="C288:D288"/>
    <mergeCell ref="A483:E483"/>
    <mergeCell ref="A485:B485"/>
    <mergeCell ref="D508:E508"/>
    <mergeCell ref="C512:D512"/>
    <mergeCell ref="A611:E611"/>
    <mergeCell ref="A613:B613"/>
    <mergeCell ref="D636:E636"/>
    <mergeCell ref="C640:D640"/>
    <mergeCell ref="A643:E643"/>
    <mergeCell ref="A645:B645"/>
    <mergeCell ref="D668:E668"/>
    <mergeCell ref="C672:D672"/>
  </mergeCells>
  <printOptions/>
  <pageMargins left="0.64" right="0.54" top="0.75" bottom="0.69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2">
      <selection activeCell="E7" sqref="E7"/>
    </sheetView>
  </sheetViews>
  <sheetFormatPr defaultColWidth="9.140625" defaultRowHeight="12.75"/>
  <cols>
    <col min="1" max="1" width="3.28125" style="0" customWidth="1"/>
    <col min="2" max="2" width="9.00390625" style="0" customWidth="1"/>
    <col min="3" max="3" width="38.140625" style="0" customWidth="1"/>
    <col min="5" max="6" width="18.140625" style="0" customWidth="1"/>
    <col min="7" max="7" width="12.57421875" style="0" customWidth="1"/>
  </cols>
  <sheetData>
    <row r="1" spans="2:10" ht="21" customHeight="1">
      <c r="B1" s="27"/>
      <c r="C1" s="27" t="s">
        <v>48</v>
      </c>
      <c r="D1" s="27"/>
      <c r="E1" s="234" t="s">
        <v>394</v>
      </c>
      <c r="F1" s="234"/>
      <c r="G1" s="27"/>
      <c r="H1" s="27"/>
      <c r="I1" s="27"/>
      <c r="J1" s="27"/>
    </row>
    <row r="2" spans="2:10" ht="18.75" customHeight="1">
      <c r="B2" s="27"/>
      <c r="C2" s="27"/>
      <c r="D2" s="27"/>
      <c r="E2" s="234" t="s">
        <v>395</v>
      </c>
      <c r="F2" s="234"/>
      <c r="G2" s="27"/>
      <c r="H2" s="27"/>
      <c r="I2" s="27"/>
      <c r="J2" s="27"/>
    </row>
    <row r="3" spans="1:10" ht="22.5" customHeight="1">
      <c r="A3" s="239" t="s">
        <v>49</v>
      </c>
      <c r="B3" s="239"/>
      <c r="C3" s="239"/>
      <c r="D3" s="239"/>
      <c r="E3" s="239"/>
      <c r="F3" s="239"/>
      <c r="G3" s="29"/>
      <c r="H3" s="29"/>
      <c r="I3" s="29"/>
      <c r="J3" s="29"/>
    </row>
    <row r="4" spans="1:10" ht="18.75" customHeight="1">
      <c r="A4" s="238" t="s">
        <v>50</v>
      </c>
      <c r="B4" s="238"/>
      <c r="C4" s="28"/>
      <c r="D4" s="27"/>
      <c r="E4" s="27"/>
      <c r="F4" s="27"/>
      <c r="G4" s="27"/>
      <c r="H4" s="27"/>
      <c r="I4" s="27"/>
      <c r="J4" s="27"/>
    </row>
    <row r="5" spans="1:10" ht="19.5" customHeight="1">
      <c r="A5" s="235" t="s">
        <v>6</v>
      </c>
      <c r="B5" s="236"/>
      <c r="C5" s="237"/>
      <c r="D5" s="31" t="s">
        <v>51</v>
      </c>
      <c r="E5" s="32" t="s">
        <v>52</v>
      </c>
      <c r="F5" s="31" t="s">
        <v>53</v>
      </c>
      <c r="G5" s="27"/>
      <c r="H5" s="27"/>
      <c r="I5" s="27"/>
      <c r="J5" s="27"/>
    </row>
    <row r="6" spans="1:10" ht="18.75" customHeight="1">
      <c r="A6" s="181"/>
      <c r="B6" s="184" t="s">
        <v>24</v>
      </c>
      <c r="C6" s="182"/>
      <c r="D6" s="185" t="s">
        <v>41</v>
      </c>
      <c r="E6" s="203">
        <v>107246.35</v>
      </c>
      <c r="F6" s="183"/>
      <c r="G6" s="27"/>
      <c r="H6" s="27"/>
      <c r="I6" s="27"/>
      <c r="J6" s="27"/>
    </row>
    <row r="7" spans="1:10" ht="18.75" customHeight="1">
      <c r="A7" s="49"/>
      <c r="B7" s="50" t="s">
        <v>25</v>
      </c>
      <c r="C7" s="51"/>
      <c r="D7" s="35">
        <v>100</v>
      </c>
      <c r="E7" s="36">
        <v>519712</v>
      </c>
      <c r="F7" s="37"/>
      <c r="G7" s="27"/>
      <c r="H7" s="27"/>
      <c r="I7" s="27"/>
      <c r="J7" s="27"/>
    </row>
    <row r="8" spans="1:10" ht="18.75" customHeight="1">
      <c r="A8" s="49"/>
      <c r="B8" s="50" t="s">
        <v>26</v>
      </c>
      <c r="C8" s="51"/>
      <c r="D8" s="35">
        <v>120</v>
      </c>
      <c r="E8" s="208">
        <v>50550</v>
      </c>
      <c r="F8" s="37"/>
      <c r="G8" s="27"/>
      <c r="H8" s="27"/>
      <c r="I8" s="27"/>
      <c r="J8" s="27"/>
    </row>
    <row r="9" spans="1:10" ht="18.75" customHeight="1">
      <c r="A9" s="49"/>
      <c r="B9" s="50" t="s">
        <v>21</v>
      </c>
      <c r="C9" s="51"/>
      <c r="D9" s="35">
        <v>130</v>
      </c>
      <c r="E9" s="36">
        <v>271800</v>
      </c>
      <c r="F9" s="37"/>
      <c r="G9" s="27"/>
      <c r="H9" s="27"/>
      <c r="I9" s="27"/>
      <c r="J9" s="27"/>
    </row>
    <row r="10" spans="1:10" ht="18.75" customHeight="1">
      <c r="A10" s="49"/>
      <c r="B10" s="50" t="s">
        <v>27</v>
      </c>
      <c r="C10" s="51"/>
      <c r="D10" s="35">
        <v>200</v>
      </c>
      <c r="E10" s="36">
        <v>253089</v>
      </c>
      <c r="F10" s="37"/>
      <c r="G10" s="27"/>
      <c r="H10" s="27"/>
      <c r="I10" s="27"/>
      <c r="J10" s="27"/>
    </row>
    <row r="11" spans="1:10" ht="18.75" customHeight="1">
      <c r="A11" s="49"/>
      <c r="B11" s="50" t="s">
        <v>28</v>
      </c>
      <c r="C11" s="51"/>
      <c r="D11" s="35">
        <v>250</v>
      </c>
      <c r="E11" s="36">
        <v>140536.25</v>
      </c>
      <c r="F11" s="37"/>
      <c r="G11" s="27"/>
      <c r="H11" s="27"/>
      <c r="I11" s="27"/>
      <c r="J11" s="27"/>
    </row>
    <row r="12" spans="1:10" ht="19.5" customHeight="1">
      <c r="A12" s="49"/>
      <c r="B12" s="50" t="s">
        <v>29</v>
      </c>
      <c r="C12" s="51"/>
      <c r="D12" s="35">
        <v>270</v>
      </c>
      <c r="E12" s="204">
        <v>498200.9</v>
      </c>
      <c r="F12" s="38"/>
      <c r="G12" s="27"/>
      <c r="H12" s="27"/>
      <c r="I12" s="27"/>
      <c r="J12" s="27"/>
    </row>
    <row r="13" spans="1:10" ht="18.75" customHeight="1">
      <c r="A13" s="49"/>
      <c r="B13" s="50" t="s">
        <v>30</v>
      </c>
      <c r="C13" s="51"/>
      <c r="D13" s="35">
        <v>300</v>
      </c>
      <c r="E13" s="204">
        <v>27879.73</v>
      </c>
      <c r="F13" s="38"/>
      <c r="G13" s="27"/>
      <c r="H13" s="27"/>
      <c r="I13" s="27"/>
      <c r="J13" s="27"/>
    </row>
    <row r="14" spans="1:10" ht="18.75" customHeight="1">
      <c r="A14" s="49"/>
      <c r="B14" s="50" t="s">
        <v>18</v>
      </c>
      <c r="C14" s="51"/>
      <c r="D14" s="35">
        <v>400</v>
      </c>
      <c r="E14" s="204">
        <v>30000</v>
      </c>
      <c r="F14" s="38"/>
      <c r="G14" s="27"/>
      <c r="H14" s="27"/>
      <c r="I14" s="27"/>
      <c r="J14" s="27"/>
    </row>
    <row r="15" spans="1:10" ht="18.75" customHeight="1">
      <c r="A15" s="49"/>
      <c r="B15" s="50" t="s">
        <v>31</v>
      </c>
      <c r="C15" s="51"/>
      <c r="D15" s="35">
        <v>450</v>
      </c>
      <c r="E15" s="204">
        <f>11060+16400+6390+12800+68260+12700+16653.48+6700+9900</f>
        <v>160863.48</v>
      </c>
      <c r="F15" s="38"/>
      <c r="G15" s="27"/>
      <c r="H15" s="27"/>
      <c r="I15" s="27"/>
      <c r="J15" s="27"/>
    </row>
    <row r="16" spans="1:10" ht="18.75" customHeight="1">
      <c r="A16" s="49"/>
      <c r="B16" s="50" t="s">
        <v>38</v>
      </c>
      <c r="C16" s="51"/>
      <c r="D16" s="35">
        <v>500</v>
      </c>
      <c r="E16" s="204">
        <v>80000</v>
      </c>
      <c r="F16" s="38"/>
      <c r="G16" s="27"/>
      <c r="H16" s="27"/>
      <c r="I16" s="27"/>
      <c r="J16" s="27"/>
    </row>
    <row r="17" spans="1:10" ht="18.75" customHeight="1">
      <c r="A17" s="49"/>
      <c r="B17" s="50" t="s">
        <v>54</v>
      </c>
      <c r="C17" s="51"/>
      <c r="D17" s="35">
        <v>600</v>
      </c>
      <c r="E17" s="204">
        <v>0</v>
      </c>
      <c r="F17" s="38"/>
      <c r="G17" s="27"/>
      <c r="H17" s="27"/>
      <c r="I17" s="27"/>
      <c r="J17" s="27"/>
    </row>
    <row r="18" spans="1:10" ht="18.75" customHeight="1">
      <c r="A18" s="49"/>
      <c r="B18" s="50" t="s">
        <v>19</v>
      </c>
      <c r="C18" s="51"/>
      <c r="D18" s="35">
        <v>700</v>
      </c>
      <c r="E18" s="204">
        <v>0</v>
      </c>
      <c r="F18" s="38"/>
      <c r="G18" s="27"/>
      <c r="H18" s="27"/>
      <c r="I18" s="27"/>
      <c r="J18" s="27"/>
    </row>
    <row r="19" spans="1:10" ht="18.75" customHeight="1">
      <c r="A19" s="49"/>
      <c r="B19" s="50" t="s">
        <v>375</v>
      </c>
      <c r="C19" s="51"/>
      <c r="D19" s="35">
        <v>701</v>
      </c>
      <c r="E19" s="204">
        <v>0</v>
      </c>
      <c r="F19" s="38"/>
      <c r="G19" s="27"/>
      <c r="H19" s="27"/>
      <c r="I19" s="27"/>
      <c r="J19" s="27"/>
    </row>
    <row r="20" spans="1:10" ht="18.75" customHeight="1">
      <c r="A20" s="49"/>
      <c r="B20" s="50" t="s">
        <v>361</v>
      </c>
      <c r="C20" s="51"/>
      <c r="D20" s="35">
        <v>704</v>
      </c>
      <c r="E20" s="204">
        <f>123.22</f>
        <v>123.22</v>
      </c>
      <c r="F20" s="38"/>
      <c r="G20" s="27"/>
      <c r="H20" s="27"/>
      <c r="I20" s="27"/>
      <c r="J20" s="27"/>
    </row>
    <row r="21" spans="1:10" ht="18.75" customHeight="1">
      <c r="A21" s="49"/>
      <c r="B21" s="50" t="s">
        <v>55</v>
      </c>
      <c r="C21" s="51"/>
      <c r="D21" s="35">
        <v>902</v>
      </c>
      <c r="E21" s="204">
        <v>2433.18</v>
      </c>
      <c r="F21" s="37"/>
      <c r="G21" s="27"/>
      <c r="H21" s="27"/>
      <c r="I21" s="27"/>
      <c r="J21" s="27"/>
    </row>
    <row r="22" spans="1:10" ht="18" customHeight="1">
      <c r="A22" s="49"/>
      <c r="B22" s="50" t="s">
        <v>58</v>
      </c>
      <c r="C22" s="51"/>
      <c r="D22" s="35">
        <v>903</v>
      </c>
      <c r="E22" s="204">
        <f>4950+4355+4030+4900+3700+3900</f>
        <v>25835</v>
      </c>
      <c r="F22" s="37"/>
      <c r="G22" s="27"/>
      <c r="H22" s="27"/>
      <c r="I22" s="27"/>
      <c r="J22" s="27"/>
    </row>
    <row r="23" spans="1:10" ht="18.75" customHeight="1">
      <c r="A23" s="49"/>
      <c r="B23" s="50" t="s">
        <v>40</v>
      </c>
      <c r="C23" s="51"/>
      <c r="D23" s="39" t="s">
        <v>39</v>
      </c>
      <c r="E23" s="204">
        <f>3000</f>
        <v>3000</v>
      </c>
      <c r="F23" s="37"/>
      <c r="G23" s="27"/>
      <c r="H23" s="27"/>
      <c r="I23" s="27"/>
      <c r="J23" s="27"/>
    </row>
    <row r="24" spans="1:10" ht="18.75" customHeight="1">
      <c r="A24" s="49"/>
      <c r="B24" s="50" t="s">
        <v>209</v>
      </c>
      <c r="C24" s="51"/>
      <c r="D24" s="35"/>
      <c r="E24" s="36">
        <v>91365.75</v>
      </c>
      <c r="F24" s="37"/>
      <c r="G24" s="27"/>
      <c r="H24" s="27"/>
      <c r="I24" s="27"/>
      <c r="J24" s="27"/>
    </row>
    <row r="25" spans="1:10" ht="18" customHeight="1">
      <c r="A25" s="49"/>
      <c r="B25" s="50" t="s">
        <v>257</v>
      </c>
      <c r="C25" s="51"/>
      <c r="D25" s="35"/>
      <c r="E25" s="36">
        <v>4200</v>
      </c>
      <c r="F25" s="37"/>
      <c r="G25" s="27"/>
      <c r="H25" s="27"/>
      <c r="I25" s="27"/>
      <c r="J25" s="27"/>
    </row>
    <row r="26" spans="1:10" ht="18.75" customHeight="1">
      <c r="A26" s="49"/>
      <c r="B26" s="50" t="s">
        <v>369</v>
      </c>
      <c r="C26" s="51"/>
      <c r="D26" s="35"/>
      <c r="E26" s="36">
        <v>3600</v>
      </c>
      <c r="F26" s="37"/>
      <c r="G26" s="27"/>
      <c r="H26" s="27"/>
      <c r="I26" s="27"/>
      <c r="J26" s="27"/>
    </row>
    <row r="27" spans="1:10" ht="18.75" customHeight="1">
      <c r="A27" s="49"/>
      <c r="B27" s="50" t="s">
        <v>237</v>
      </c>
      <c r="C27" s="51"/>
      <c r="D27" s="35"/>
      <c r="E27" s="36">
        <f>197300</f>
        <v>197300</v>
      </c>
      <c r="F27" s="37"/>
      <c r="G27" s="27"/>
      <c r="H27" s="27"/>
      <c r="I27" s="27"/>
      <c r="J27" s="27"/>
    </row>
    <row r="28" spans="1:10" ht="18" customHeight="1">
      <c r="A28" s="49"/>
      <c r="B28" s="50" t="s">
        <v>243</v>
      </c>
      <c r="C28" s="51"/>
      <c r="D28" s="35"/>
      <c r="E28" s="36">
        <f>18000</f>
        <v>18000</v>
      </c>
      <c r="F28" s="37"/>
      <c r="G28" s="27"/>
      <c r="H28" s="27"/>
      <c r="I28" s="27"/>
      <c r="J28" s="27"/>
    </row>
    <row r="29" spans="1:10" ht="18.75" customHeight="1">
      <c r="A29" s="49"/>
      <c r="B29" s="50" t="s">
        <v>263</v>
      </c>
      <c r="C29" s="51"/>
      <c r="D29" s="35"/>
      <c r="E29" s="36">
        <f>780+720+26280</f>
        <v>27780</v>
      </c>
      <c r="F29" s="37"/>
      <c r="G29" s="27"/>
      <c r="H29" s="27"/>
      <c r="I29" s="27"/>
      <c r="J29" s="27"/>
    </row>
    <row r="30" spans="1:10" ht="18.75" customHeight="1">
      <c r="A30" s="49"/>
      <c r="B30" s="50" t="s">
        <v>396</v>
      </c>
      <c r="C30" s="51"/>
      <c r="D30" s="35"/>
      <c r="E30" s="36">
        <f>37440+49213</f>
        <v>86653</v>
      </c>
      <c r="F30" s="37"/>
      <c r="G30" s="27"/>
      <c r="H30" s="27"/>
      <c r="I30" s="27"/>
      <c r="J30" s="27"/>
    </row>
    <row r="31" spans="1:10" ht="18.75" customHeight="1">
      <c r="A31" s="49"/>
      <c r="B31" s="50" t="s">
        <v>397</v>
      </c>
      <c r="C31" s="51"/>
      <c r="D31" s="35"/>
      <c r="E31" s="36">
        <v>45173.83</v>
      </c>
      <c r="F31" s="37"/>
      <c r="G31" s="27"/>
      <c r="H31" s="27"/>
      <c r="I31" s="27"/>
      <c r="J31" s="27"/>
    </row>
    <row r="32" spans="1:10" ht="18.75" customHeight="1">
      <c r="A32" s="49"/>
      <c r="B32" s="50"/>
      <c r="C32" s="51" t="s">
        <v>56</v>
      </c>
      <c r="D32" s="39" t="s">
        <v>57</v>
      </c>
      <c r="E32" s="36"/>
      <c r="F32" s="37">
        <v>2541831.54</v>
      </c>
      <c r="G32" s="27"/>
      <c r="H32" s="27"/>
      <c r="I32" s="27"/>
      <c r="J32" s="27"/>
    </row>
    <row r="33" spans="1:10" ht="18" customHeight="1">
      <c r="A33" s="49"/>
      <c r="B33" s="50"/>
      <c r="C33" s="51" t="s">
        <v>227</v>
      </c>
      <c r="D33" s="39"/>
      <c r="E33" s="36"/>
      <c r="F33" s="37">
        <v>4200</v>
      </c>
      <c r="G33" s="27"/>
      <c r="H33" s="27"/>
      <c r="I33" s="27"/>
      <c r="J33" s="27"/>
    </row>
    <row r="34" spans="1:10" ht="18" customHeight="1">
      <c r="A34" s="49"/>
      <c r="B34" s="50"/>
      <c r="C34" s="51" t="s">
        <v>370</v>
      </c>
      <c r="D34" s="39"/>
      <c r="E34" s="36"/>
      <c r="F34" s="37">
        <v>3600</v>
      </c>
      <c r="G34" s="27"/>
      <c r="H34" s="27"/>
      <c r="I34" s="27"/>
      <c r="J34" s="27"/>
    </row>
    <row r="35" spans="1:10" ht="18" customHeight="1">
      <c r="A35" s="49"/>
      <c r="B35" s="50"/>
      <c r="C35" s="51" t="s">
        <v>55</v>
      </c>
      <c r="D35" s="35">
        <v>902</v>
      </c>
      <c r="E35" s="36"/>
      <c r="F35" s="37">
        <v>4344.3</v>
      </c>
      <c r="G35" s="27"/>
      <c r="H35" s="27"/>
      <c r="I35" s="27"/>
      <c r="J35" s="27"/>
    </row>
    <row r="36" spans="1:10" ht="18" customHeight="1">
      <c r="A36" s="49"/>
      <c r="B36" s="50"/>
      <c r="C36" s="51" t="s">
        <v>209</v>
      </c>
      <c r="D36" s="35"/>
      <c r="E36" s="36"/>
      <c r="F36" s="37">
        <f>28274.5+6706.5+7725.25+14838.5+24811.5+2626.75+6382.75</f>
        <v>91365.75</v>
      </c>
      <c r="G36" s="27"/>
      <c r="H36" s="27"/>
      <c r="I36" s="27"/>
      <c r="J36" s="27"/>
    </row>
    <row r="37" spans="1:10" ht="18" customHeight="1">
      <c r="A37" s="49"/>
      <c r="B37" s="50"/>
      <c r="C37" s="51" t="s">
        <v>398</v>
      </c>
      <c r="D37" s="35"/>
      <c r="E37" s="36"/>
      <c r="F37" s="37">
        <v>0.1</v>
      </c>
      <c r="G37" s="27"/>
      <c r="H37" s="27"/>
      <c r="I37" s="27"/>
      <c r="J37" s="27"/>
    </row>
    <row r="38" spans="1:10" ht="18" customHeight="1" thickBot="1">
      <c r="A38" s="52"/>
      <c r="B38" s="40"/>
      <c r="C38" s="53"/>
      <c r="D38" s="41"/>
      <c r="E38" s="42">
        <f>SUM(E6:E36)</f>
        <v>2645341.6900000004</v>
      </c>
      <c r="F38" s="43">
        <f>SUM(F6:F37)</f>
        <v>2645341.69</v>
      </c>
      <c r="G38" s="54">
        <f>E38-F38</f>
        <v>0</v>
      </c>
      <c r="H38" s="27"/>
      <c r="I38" s="27"/>
      <c r="J38" s="27"/>
    </row>
    <row r="39" spans="2:10" ht="9" customHeight="1" thickTop="1"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7.25" customHeight="1">
      <c r="A40" s="44" t="s">
        <v>399</v>
      </c>
      <c r="B40" s="44"/>
      <c r="C40" s="33"/>
      <c r="D40" s="33"/>
      <c r="E40" s="33"/>
      <c r="F40" s="33"/>
      <c r="G40" s="27"/>
      <c r="H40" s="27"/>
      <c r="I40" s="27"/>
      <c r="J40" s="27"/>
    </row>
    <row r="41" spans="2:6" ht="20.25" customHeight="1">
      <c r="B41" s="45"/>
      <c r="C41" s="45"/>
      <c r="D41" s="201"/>
      <c r="E41" s="240" t="s">
        <v>210</v>
      </c>
      <c r="F41" s="241"/>
    </row>
    <row r="42" spans="2:6" ht="20.25" customHeight="1">
      <c r="B42" s="45"/>
      <c r="C42" s="46"/>
      <c r="D42" s="186"/>
      <c r="E42" s="188" t="s">
        <v>258</v>
      </c>
      <c r="F42" s="187"/>
    </row>
    <row r="43" spans="2:6" ht="21" customHeight="1">
      <c r="B43" s="45"/>
      <c r="D43" s="47"/>
      <c r="E43" s="197" t="s">
        <v>259</v>
      </c>
      <c r="F43" s="202"/>
    </row>
    <row r="44" spans="2:6" ht="18.75" customHeight="1">
      <c r="B44" s="45"/>
      <c r="C44" s="48"/>
      <c r="D44" s="231" t="s">
        <v>260</v>
      </c>
      <c r="E44" s="232"/>
      <c r="F44" s="233"/>
    </row>
    <row r="45" spans="2:3" ht="24">
      <c r="B45" s="45"/>
      <c r="C45" s="48"/>
    </row>
    <row r="46" ht="24" customHeight="1"/>
  </sheetData>
  <mergeCells count="7">
    <mergeCell ref="D44:F44"/>
    <mergeCell ref="E1:F1"/>
    <mergeCell ref="E2:F2"/>
    <mergeCell ref="A5:C5"/>
    <mergeCell ref="A4:B4"/>
    <mergeCell ref="A3:F3"/>
    <mergeCell ref="E41:F41"/>
  </mergeCells>
  <printOptions/>
  <pageMargins left="0.4" right="0.45" top="0.19" bottom="0.47" header="0.23" footer="0.47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B58">
      <selection activeCell="F7" sqref="F7"/>
    </sheetView>
  </sheetViews>
  <sheetFormatPr defaultColWidth="9.140625" defaultRowHeight="12.75"/>
  <cols>
    <col min="1" max="2" width="15.7109375" style="0" customWidth="1"/>
    <col min="3" max="3" width="5.140625" style="0" customWidth="1"/>
    <col min="4" max="4" width="33.7109375" style="0" customWidth="1"/>
    <col min="6" max="6" width="15.7109375" style="0" customWidth="1"/>
    <col min="7" max="7" width="13.28125" style="0" customWidth="1"/>
    <col min="9" max="9" width="17.57421875" style="0" customWidth="1"/>
  </cols>
  <sheetData>
    <row r="1" spans="1:8" s="139" customFormat="1" ht="21.75" customHeight="1">
      <c r="A1" s="136" t="s">
        <v>0</v>
      </c>
      <c r="B1" s="136"/>
      <c r="C1" s="137"/>
      <c r="D1" s="137"/>
      <c r="E1" s="136" t="s">
        <v>411</v>
      </c>
      <c r="F1" s="136"/>
      <c r="G1" s="138"/>
      <c r="H1" s="138"/>
    </row>
    <row r="2" spans="1:8" s="139" customFormat="1" ht="21" customHeight="1">
      <c r="A2" s="213" t="s">
        <v>1</v>
      </c>
      <c r="B2" s="213"/>
      <c r="C2" s="213"/>
      <c r="D2" s="213"/>
      <c r="E2" s="213"/>
      <c r="F2" s="213"/>
      <c r="G2" s="138"/>
      <c r="H2" s="138"/>
    </row>
    <row r="3" spans="1:8" s="139" customFormat="1" ht="21" customHeight="1">
      <c r="A3" s="137"/>
      <c r="B3" s="137"/>
      <c r="C3" s="137"/>
      <c r="D3" s="137"/>
      <c r="E3" s="136" t="s">
        <v>280</v>
      </c>
      <c r="F3" s="137"/>
      <c r="G3" s="138"/>
      <c r="H3" s="138"/>
    </row>
    <row r="4" spans="1:8" ht="21" customHeight="1">
      <c r="A4" s="243" t="s">
        <v>2</v>
      </c>
      <c r="B4" s="244"/>
      <c r="C4" s="245"/>
      <c r="D4" s="246"/>
      <c r="E4" s="146" t="s">
        <v>8</v>
      </c>
      <c r="F4" s="147" t="s">
        <v>9</v>
      </c>
      <c r="G4" s="3"/>
      <c r="H4" s="3"/>
    </row>
    <row r="5" spans="1:8" ht="22.5" customHeight="1">
      <c r="A5" s="146" t="s">
        <v>3</v>
      </c>
      <c r="B5" s="145" t="s">
        <v>4</v>
      </c>
      <c r="C5" s="247" t="s">
        <v>6</v>
      </c>
      <c r="D5" s="222"/>
      <c r="E5" s="148" t="s">
        <v>7</v>
      </c>
      <c r="F5" s="146" t="s">
        <v>4</v>
      </c>
      <c r="G5" s="3"/>
      <c r="H5" s="3"/>
    </row>
    <row r="6" spans="1:8" ht="21" customHeight="1">
      <c r="A6" s="149" t="s">
        <v>5</v>
      </c>
      <c r="B6" s="150" t="s">
        <v>5</v>
      </c>
      <c r="C6" s="223"/>
      <c r="D6" s="224"/>
      <c r="E6" s="149"/>
      <c r="F6" s="149" t="s">
        <v>5</v>
      </c>
      <c r="G6" s="3"/>
      <c r="H6" s="3"/>
    </row>
    <row r="7" spans="1:8" ht="20.25" customHeight="1">
      <c r="A7" s="5"/>
      <c r="B7" s="140">
        <v>11906160.56</v>
      </c>
      <c r="C7" s="7" t="s">
        <v>11</v>
      </c>
      <c r="D7" s="7"/>
      <c r="E7" s="8"/>
      <c r="F7" s="140">
        <f>15449911.36-400-9.5+249.61</f>
        <v>15449751.469999999</v>
      </c>
      <c r="G7" s="3"/>
      <c r="H7" s="3"/>
    </row>
    <row r="8" spans="1:8" ht="21.75" customHeight="1">
      <c r="A8" s="5"/>
      <c r="B8" s="5"/>
      <c r="C8" s="56" t="s">
        <v>59</v>
      </c>
      <c r="D8" s="7"/>
      <c r="E8" s="9"/>
      <c r="F8" s="5"/>
      <c r="G8" s="3"/>
      <c r="H8" s="3"/>
    </row>
    <row r="9" spans="1:8" ht="21" customHeight="1">
      <c r="A9" s="10">
        <v>284000</v>
      </c>
      <c r="B9" s="5">
        <v>256359.75</v>
      </c>
      <c r="C9" s="7" t="s">
        <v>12</v>
      </c>
      <c r="D9" s="7"/>
      <c r="E9" s="11" t="s">
        <v>42</v>
      </c>
      <c r="F9" s="5">
        <v>2938.55</v>
      </c>
      <c r="G9" s="12">
        <f aca="true" t="shared" si="0" ref="G9:G19">F9+B9</f>
        <v>259298.3</v>
      </c>
      <c r="H9" s="13"/>
    </row>
    <row r="10" spans="1:8" ht="21.75" customHeight="1">
      <c r="A10" s="10">
        <v>638200</v>
      </c>
      <c r="B10" s="5">
        <v>533207</v>
      </c>
      <c r="C10" s="7" t="s">
        <v>13</v>
      </c>
      <c r="D10" s="7"/>
      <c r="E10" s="11" t="s">
        <v>43</v>
      </c>
      <c r="F10" s="5">
        <v>55251</v>
      </c>
      <c r="G10" s="12">
        <f t="shared" si="0"/>
        <v>588458</v>
      </c>
      <c r="H10" s="3"/>
    </row>
    <row r="11" spans="1:8" ht="21" customHeight="1">
      <c r="A11" s="10">
        <v>130000</v>
      </c>
      <c r="B11" s="14">
        <f>182565.57</f>
        <v>182565.57</v>
      </c>
      <c r="C11" s="7" t="s">
        <v>14</v>
      </c>
      <c r="D11" s="7"/>
      <c r="E11" s="11" t="s">
        <v>44</v>
      </c>
      <c r="F11" s="14">
        <f>2235.45</f>
        <v>2235.45</v>
      </c>
      <c r="G11" s="12">
        <f t="shared" si="0"/>
        <v>184801.02000000002</v>
      </c>
      <c r="H11" s="3"/>
    </row>
    <row r="12" spans="1:8" ht="21" customHeight="1">
      <c r="A12" s="14" t="s">
        <v>22</v>
      </c>
      <c r="B12" s="14">
        <v>0</v>
      </c>
      <c r="C12" s="7" t="s">
        <v>15</v>
      </c>
      <c r="D12" s="7"/>
      <c r="E12" s="11" t="s">
        <v>45</v>
      </c>
      <c r="F12" s="14">
        <v>0</v>
      </c>
      <c r="G12" s="12">
        <f t="shared" si="0"/>
        <v>0</v>
      </c>
      <c r="H12" s="3"/>
    </row>
    <row r="13" spans="1:8" ht="21" customHeight="1">
      <c r="A13" s="10">
        <v>100000</v>
      </c>
      <c r="B13" s="14">
        <f>66353.5-9.5</f>
        <v>66344</v>
      </c>
      <c r="C13" s="7" t="s">
        <v>16</v>
      </c>
      <c r="D13" s="7"/>
      <c r="E13" s="11" t="s">
        <v>46</v>
      </c>
      <c r="F13" s="14">
        <v>3300</v>
      </c>
      <c r="G13" s="12">
        <f>F13+B13</f>
        <v>69644</v>
      </c>
      <c r="H13" s="3"/>
    </row>
    <row r="14" spans="1:8" ht="21" customHeight="1">
      <c r="A14" s="14" t="s">
        <v>22</v>
      </c>
      <c r="B14" s="14">
        <v>0</v>
      </c>
      <c r="C14" s="7" t="s">
        <v>17</v>
      </c>
      <c r="D14" s="7"/>
      <c r="E14" s="11" t="s">
        <v>47</v>
      </c>
      <c r="F14" s="14">
        <v>0</v>
      </c>
      <c r="G14" s="12">
        <f t="shared" si="0"/>
        <v>0</v>
      </c>
      <c r="H14" s="3"/>
    </row>
    <row r="15" spans="1:9" ht="21" customHeight="1">
      <c r="A15" s="10">
        <v>12372000</v>
      </c>
      <c r="B15" s="14">
        <v>12311847.13</v>
      </c>
      <c r="C15" s="7" t="s">
        <v>37</v>
      </c>
      <c r="D15" s="7"/>
      <c r="E15" s="4">
        <v>1000</v>
      </c>
      <c r="F15" s="14">
        <v>1273600.98</v>
      </c>
      <c r="G15" s="12">
        <f t="shared" si="0"/>
        <v>13585448.110000001</v>
      </c>
      <c r="H15" s="3"/>
      <c r="I15" s="176">
        <f>F9+F10+F11+F12+F13+F14+F15+F16</f>
        <v>1337325.98</v>
      </c>
    </row>
    <row r="16" spans="1:8" ht="21" customHeight="1">
      <c r="A16" s="10">
        <v>10500000</v>
      </c>
      <c r="B16" s="14">
        <v>8479637</v>
      </c>
      <c r="C16" s="7" t="s">
        <v>60</v>
      </c>
      <c r="D16" s="7"/>
      <c r="E16" s="4">
        <v>2000</v>
      </c>
      <c r="F16" s="14">
        <v>0</v>
      </c>
      <c r="G16" s="12">
        <f t="shared" si="0"/>
        <v>8479637</v>
      </c>
      <c r="H16" s="3"/>
    </row>
    <row r="17" spans="1:8" ht="21" customHeight="1">
      <c r="A17" s="14"/>
      <c r="B17" s="14">
        <v>78547.33</v>
      </c>
      <c r="C17" s="7" t="s">
        <v>19</v>
      </c>
      <c r="D17" s="7"/>
      <c r="E17" s="4">
        <v>700</v>
      </c>
      <c r="F17" s="14">
        <v>0</v>
      </c>
      <c r="G17" s="12">
        <v>78297.72</v>
      </c>
      <c r="H17" s="15"/>
    </row>
    <row r="18" spans="1:8" ht="21" customHeight="1">
      <c r="A18" s="14"/>
      <c r="B18" s="14">
        <v>12600</v>
      </c>
      <c r="C18" s="7" t="s">
        <v>318</v>
      </c>
      <c r="D18" s="7"/>
      <c r="E18" s="4"/>
      <c r="F18" s="14">
        <v>0</v>
      </c>
      <c r="G18" s="12">
        <f>F18+B18</f>
        <v>12600</v>
      </c>
      <c r="H18" s="15"/>
    </row>
    <row r="19" spans="1:8" ht="21" customHeight="1">
      <c r="A19" s="14"/>
      <c r="B19" s="14">
        <f>1148876.65+3750</f>
        <v>1152626.65</v>
      </c>
      <c r="C19" s="7" t="s">
        <v>20</v>
      </c>
      <c r="D19" s="7"/>
      <c r="E19" s="4">
        <v>900</v>
      </c>
      <c r="F19" s="14">
        <f>108265.5+3750</f>
        <v>112015.5</v>
      </c>
      <c r="G19" s="12">
        <f t="shared" si="0"/>
        <v>1264642.15</v>
      </c>
      <c r="H19" s="15"/>
    </row>
    <row r="20" spans="1:8" ht="21" customHeight="1">
      <c r="A20" s="14"/>
      <c r="B20" s="5">
        <v>210.28</v>
      </c>
      <c r="C20" s="16" t="s">
        <v>219</v>
      </c>
      <c r="D20" s="17"/>
      <c r="E20" s="18"/>
      <c r="F20" s="5">
        <v>0</v>
      </c>
      <c r="G20" s="12">
        <f aca="true" t="shared" si="1" ref="G20:G28">F20+B20</f>
        <v>210.28</v>
      </c>
      <c r="H20" s="15"/>
    </row>
    <row r="21" spans="1:8" ht="21" customHeight="1">
      <c r="A21" s="10"/>
      <c r="B21" s="5">
        <v>15007.5</v>
      </c>
      <c r="C21" s="214" t="s">
        <v>40</v>
      </c>
      <c r="D21" s="215"/>
      <c r="E21" s="196" t="s">
        <v>39</v>
      </c>
      <c r="F21" s="5">
        <v>0</v>
      </c>
      <c r="G21" s="12">
        <f t="shared" si="1"/>
        <v>15007.5</v>
      </c>
      <c r="H21" s="15"/>
    </row>
    <row r="22" spans="1:8" ht="21" customHeight="1">
      <c r="A22" s="10"/>
      <c r="B22" s="5">
        <f>685.1-400</f>
        <v>285.1</v>
      </c>
      <c r="C22" s="7" t="s">
        <v>230</v>
      </c>
      <c r="D22" s="7"/>
      <c r="E22" s="8"/>
      <c r="F22" s="5">
        <f>0.1</f>
        <v>0.1</v>
      </c>
      <c r="G22" s="12">
        <f t="shared" si="1"/>
        <v>285.20000000000005</v>
      </c>
      <c r="H22" s="15"/>
    </row>
    <row r="23" spans="1:8" ht="21" customHeight="1">
      <c r="A23" s="10"/>
      <c r="B23" s="5">
        <v>9674</v>
      </c>
      <c r="C23" s="7" t="s">
        <v>470</v>
      </c>
      <c r="D23" s="7"/>
      <c r="E23" s="8"/>
      <c r="F23" s="5">
        <v>9674</v>
      </c>
      <c r="G23" s="12">
        <f>F23+B23</f>
        <v>19348</v>
      </c>
      <c r="H23" s="15"/>
    </row>
    <row r="24" spans="1:8" ht="21" customHeight="1">
      <c r="A24" s="10"/>
      <c r="B24" s="5">
        <v>50</v>
      </c>
      <c r="C24" s="7" t="s">
        <v>238</v>
      </c>
      <c r="D24" s="7"/>
      <c r="E24" s="8"/>
      <c r="F24" s="5">
        <v>0</v>
      </c>
      <c r="G24" s="12">
        <f t="shared" si="1"/>
        <v>50</v>
      </c>
      <c r="H24" s="15"/>
    </row>
    <row r="25" spans="1:8" ht="21" customHeight="1">
      <c r="A25" s="10"/>
      <c r="B25" s="5">
        <v>2423500</v>
      </c>
      <c r="C25" s="7" t="s">
        <v>237</v>
      </c>
      <c r="D25" s="7"/>
      <c r="E25" s="8"/>
      <c r="F25" s="5">
        <v>174400</v>
      </c>
      <c r="G25" s="12">
        <f t="shared" si="1"/>
        <v>2597900</v>
      </c>
      <c r="H25" s="15"/>
    </row>
    <row r="26" spans="1:8" ht="21" customHeight="1">
      <c r="A26" s="10"/>
      <c r="B26" s="5">
        <v>218000</v>
      </c>
      <c r="C26" s="7" t="s">
        <v>239</v>
      </c>
      <c r="D26" s="7"/>
      <c r="E26" s="8"/>
      <c r="F26" s="5">
        <v>0</v>
      </c>
      <c r="G26" s="12">
        <f t="shared" si="1"/>
        <v>218000</v>
      </c>
      <c r="H26" s="15"/>
    </row>
    <row r="27" spans="1:8" ht="21" customHeight="1">
      <c r="A27" s="10"/>
      <c r="B27" s="5">
        <f>23800</f>
        <v>23800</v>
      </c>
      <c r="C27" s="7" t="s">
        <v>240</v>
      </c>
      <c r="D27" s="7"/>
      <c r="E27" s="8"/>
      <c r="F27" s="5">
        <v>0</v>
      </c>
      <c r="G27" s="12">
        <f t="shared" si="1"/>
        <v>23800</v>
      </c>
      <c r="H27" s="15"/>
    </row>
    <row r="28" spans="1:8" ht="21" customHeight="1">
      <c r="A28" s="10"/>
      <c r="B28" s="5">
        <v>148120</v>
      </c>
      <c r="C28" s="7" t="s">
        <v>466</v>
      </c>
      <c r="D28" s="7"/>
      <c r="E28" s="8"/>
      <c r="F28" s="5">
        <v>148120</v>
      </c>
      <c r="G28" s="12">
        <f t="shared" si="1"/>
        <v>296240</v>
      </c>
      <c r="H28" s="15"/>
    </row>
    <row r="29" spans="1:8" ht="21" customHeight="1">
      <c r="A29" s="10"/>
      <c r="B29" s="5">
        <v>1959.33</v>
      </c>
      <c r="C29" s="7" t="s">
        <v>449</v>
      </c>
      <c r="D29" s="7"/>
      <c r="E29" s="8"/>
      <c r="F29" s="5">
        <f>825.75+409.22+724.36</f>
        <v>1959.33</v>
      </c>
      <c r="G29" s="12">
        <f>F29+B29</f>
        <v>3918.66</v>
      </c>
      <c r="H29" s="15"/>
    </row>
    <row r="30" spans="1:8" ht="21" customHeight="1">
      <c r="A30" s="10"/>
      <c r="B30" s="5">
        <v>423855</v>
      </c>
      <c r="C30" s="7" t="s">
        <v>253</v>
      </c>
      <c r="D30" s="7"/>
      <c r="E30" s="8"/>
      <c r="F30" s="5">
        <v>119369</v>
      </c>
      <c r="G30" s="12">
        <f>F30+B30</f>
        <v>543224</v>
      </c>
      <c r="H30" s="15"/>
    </row>
    <row r="31" spans="1:8" ht="21" customHeight="1">
      <c r="A31" s="10"/>
      <c r="B31" s="5">
        <v>104220</v>
      </c>
      <c r="C31" s="7" t="s">
        <v>263</v>
      </c>
      <c r="D31" s="7"/>
      <c r="E31" s="8"/>
      <c r="F31" s="5">
        <v>27203</v>
      </c>
      <c r="G31" s="12">
        <f>F31+B31</f>
        <v>131423</v>
      </c>
      <c r="H31" s="15"/>
    </row>
    <row r="32" spans="1:8" ht="21" customHeight="1">
      <c r="A32" s="10"/>
      <c r="B32" s="5">
        <v>1026</v>
      </c>
      <c r="C32" s="7" t="s">
        <v>264</v>
      </c>
      <c r="D32" s="7"/>
      <c r="E32" s="8"/>
      <c r="F32" s="5">
        <v>0</v>
      </c>
      <c r="G32" s="12">
        <f>F32+B32</f>
        <v>1026</v>
      </c>
      <c r="H32" s="15"/>
    </row>
    <row r="33" spans="1:8" ht="21" customHeight="1">
      <c r="A33" s="10"/>
      <c r="B33" s="5">
        <v>45600</v>
      </c>
      <c r="C33" s="214" t="s">
        <v>397</v>
      </c>
      <c r="D33" s="215"/>
      <c r="E33" s="8"/>
      <c r="F33" s="5">
        <v>45600</v>
      </c>
      <c r="G33" s="12">
        <f>F33+B33</f>
        <v>91200</v>
      </c>
      <c r="H33" s="15"/>
    </row>
    <row r="34" spans="1:8" ht="21" customHeight="1">
      <c r="A34" s="10"/>
      <c r="B34" s="5">
        <v>1478.64</v>
      </c>
      <c r="C34" s="7" t="s">
        <v>385</v>
      </c>
      <c r="D34" s="7"/>
      <c r="E34" s="19"/>
      <c r="F34" s="5">
        <v>0</v>
      </c>
      <c r="G34" s="12">
        <f>1478.64</f>
        <v>1478.64</v>
      </c>
      <c r="H34" s="15"/>
    </row>
    <row r="35" spans="1:8" ht="24" thickBot="1">
      <c r="A35" s="141">
        <f>SUM(A9:A34)</f>
        <v>24024200</v>
      </c>
      <c r="B35" s="141">
        <f>SUM(B9:B34)</f>
        <v>26490520.28</v>
      </c>
      <c r="C35" s="247" t="s">
        <v>10</v>
      </c>
      <c r="D35" s="248"/>
      <c r="E35" s="222"/>
      <c r="F35" s="141">
        <f>SUM(F9:F34)</f>
        <v>1975666.9100000001</v>
      </c>
      <c r="G35" s="12"/>
      <c r="H35" s="15"/>
    </row>
    <row r="36" spans="1:8" ht="24" thickTop="1">
      <c r="A36" s="12"/>
      <c r="B36" s="12"/>
      <c r="C36" s="58"/>
      <c r="D36" s="58"/>
      <c r="E36" s="58"/>
      <c r="F36" s="12"/>
      <c r="G36" s="12"/>
      <c r="H36" s="15"/>
    </row>
    <row r="37" spans="1:8" ht="20.25" customHeight="1">
      <c r="A37" s="216" t="s">
        <v>185</v>
      </c>
      <c r="B37" s="216"/>
      <c r="C37" s="216"/>
      <c r="D37" s="216"/>
      <c r="E37" s="216"/>
      <c r="F37" s="216"/>
      <c r="G37" s="12"/>
      <c r="H37" s="15"/>
    </row>
    <row r="38" spans="1:8" ht="20.25" customHeight="1">
      <c r="A38" s="243" t="s">
        <v>2</v>
      </c>
      <c r="B38" s="244"/>
      <c r="C38" s="245"/>
      <c r="D38" s="246"/>
      <c r="E38" s="146" t="s">
        <v>8</v>
      </c>
      <c r="F38" s="147" t="s">
        <v>9</v>
      </c>
      <c r="G38" s="12"/>
      <c r="H38" s="15"/>
    </row>
    <row r="39" spans="1:8" ht="19.5" customHeight="1">
      <c r="A39" s="146" t="s">
        <v>3</v>
      </c>
      <c r="B39" s="145" t="s">
        <v>4</v>
      </c>
      <c r="C39" s="247" t="s">
        <v>6</v>
      </c>
      <c r="D39" s="222"/>
      <c r="E39" s="148" t="s">
        <v>7</v>
      </c>
      <c r="F39" s="146" t="s">
        <v>4</v>
      </c>
      <c r="G39" s="12"/>
      <c r="H39" s="15"/>
    </row>
    <row r="40" spans="1:8" ht="18.75" customHeight="1">
      <c r="A40" s="149" t="s">
        <v>5</v>
      </c>
      <c r="B40" s="150" t="s">
        <v>5</v>
      </c>
      <c r="C40" s="223"/>
      <c r="D40" s="224"/>
      <c r="E40" s="149"/>
      <c r="F40" s="149" t="s">
        <v>5</v>
      </c>
      <c r="G40" s="12"/>
      <c r="H40" s="15"/>
    </row>
    <row r="41" spans="1:8" ht="18" customHeight="1">
      <c r="A41" s="22"/>
      <c r="B41" s="22"/>
      <c r="C41" s="23" t="s">
        <v>23</v>
      </c>
      <c r="D41" s="16"/>
      <c r="E41" s="22"/>
      <c r="F41" s="22"/>
      <c r="G41" s="12"/>
      <c r="H41" s="15"/>
    </row>
    <row r="42" spans="1:8" s="175" customFormat="1" ht="18" customHeight="1">
      <c r="A42" s="5">
        <v>1159500</v>
      </c>
      <c r="B42" s="14">
        <v>873037.35</v>
      </c>
      <c r="C42" s="16"/>
      <c r="D42" s="16" t="s">
        <v>24</v>
      </c>
      <c r="E42" s="11" t="s">
        <v>41</v>
      </c>
      <c r="F42" s="14">
        <v>107246.35</v>
      </c>
      <c r="G42" s="12">
        <f aca="true" t="shared" si="2" ref="G42:G69">F42+B42</f>
        <v>980283.7</v>
      </c>
      <c r="H42" s="174"/>
    </row>
    <row r="43" spans="1:8" s="175" customFormat="1" ht="18" customHeight="1">
      <c r="A43" s="5">
        <v>6849900</v>
      </c>
      <c r="B43" s="14">
        <v>5700072</v>
      </c>
      <c r="C43" s="16"/>
      <c r="D43" s="16" t="s">
        <v>25</v>
      </c>
      <c r="E43" s="4">
        <v>100</v>
      </c>
      <c r="F43" s="14">
        <v>519712</v>
      </c>
      <c r="G43" s="12">
        <f t="shared" si="2"/>
        <v>6219784</v>
      </c>
      <c r="H43" s="174"/>
    </row>
    <row r="44" spans="1:8" s="175" customFormat="1" ht="18" customHeight="1">
      <c r="A44" s="5">
        <v>658900</v>
      </c>
      <c r="B44" s="5">
        <v>611640</v>
      </c>
      <c r="C44" s="16"/>
      <c r="D44" s="16" t="s">
        <v>26</v>
      </c>
      <c r="E44" s="4">
        <v>120</v>
      </c>
      <c r="F44" s="14">
        <v>50550</v>
      </c>
      <c r="G44" s="12">
        <f t="shared" si="2"/>
        <v>662190</v>
      </c>
      <c r="H44" s="174"/>
    </row>
    <row r="45" spans="1:8" s="175" customFormat="1" ht="18" customHeight="1">
      <c r="A45" s="5">
        <v>2952900</v>
      </c>
      <c r="B45" s="5">
        <v>3282502</v>
      </c>
      <c r="C45" s="16"/>
      <c r="D45" s="16" t="s">
        <v>21</v>
      </c>
      <c r="E45" s="4">
        <v>130</v>
      </c>
      <c r="F45" s="5">
        <v>271800</v>
      </c>
      <c r="G45" s="12">
        <f t="shared" si="2"/>
        <v>3554302</v>
      </c>
      <c r="H45" s="174"/>
    </row>
    <row r="46" spans="1:8" s="175" customFormat="1" ht="18" customHeight="1">
      <c r="A46" s="5">
        <v>632200</v>
      </c>
      <c r="B46" s="5">
        <v>670188</v>
      </c>
      <c r="C46" s="16"/>
      <c r="D46" s="16" t="s">
        <v>27</v>
      </c>
      <c r="E46" s="4">
        <v>200</v>
      </c>
      <c r="F46" s="5">
        <v>253089</v>
      </c>
      <c r="G46" s="12">
        <f t="shared" si="2"/>
        <v>923277</v>
      </c>
      <c r="H46" s="174"/>
    </row>
    <row r="47" spans="1:8" s="175" customFormat="1" ht="18.75" customHeight="1">
      <c r="A47" s="5">
        <v>2822000</v>
      </c>
      <c r="B47" s="5">
        <v>1229631.65</v>
      </c>
      <c r="C47" s="16"/>
      <c r="D47" s="16" t="s">
        <v>28</v>
      </c>
      <c r="E47" s="4">
        <v>250</v>
      </c>
      <c r="F47" s="5">
        <v>140536.25</v>
      </c>
      <c r="G47" s="12">
        <f t="shared" si="2"/>
        <v>1370167.9</v>
      </c>
      <c r="H47" s="174"/>
    </row>
    <row r="48" spans="1:8" s="175" customFormat="1" ht="18.75" customHeight="1">
      <c r="A48" s="5">
        <v>2704900</v>
      </c>
      <c r="B48" s="5">
        <v>1892026.5</v>
      </c>
      <c r="C48" s="16"/>
      <c r="D48" s="16" t="s">
        <v>29</v>
      </c>
      <c r="E48" s="4">
        <v>270</v>
      </c>
      <c r="F48" s="5">
        <v>498200.9</v>
      </c>
      <c r="G48" s="12">
        <f t="shared" si="2"/>
        <v>2390227.4</v>
      </c>
      <c r="H48" s="174"/>
    </row>
    <row r="49" spans="1:8" s="175" customFormat="1" ht="18.75" customHeight="1">
      <c r="A49" s="5">
        <v>375000</v>
      </c>
      <c r="B49" s="14">
        <v>368323.42</v>
      </c>
      <c r="C49" s="16"/>
      <c r="D49" s="16" t="s">
        <v>30</v>
      </c>
      <c r="E49" s="4">
        <v>300</v>
      </c>
      <c r="F49" s="5">
        <v>27879.73</v>
      </c>
      <c r="G49" s="12">
        <f t="shared" si="2"/>
        <v>396203.14999999997</v>
      </c>
      <c r="H49" s="174"/>
    </row>
    <row r="50" spans="1:8" s="175" customFormat="1" ht="18.75" customHeight="1">
      <c r="A50" s="5">
        <v>1183300</v>
      </c>
      <c r="B50" s="14">
        <v>906480</v>
      </c>
      <c r="C50" s="16"/>
      <c r="D50" s="16" t="s">
        <v>18</v>
      </c>
      <c r="E50" s="4">
        <v>400</v>
      </c>
      <c r="F50" s="14">
        <v>30000</v>
      </c>
      <c r="G50" s="12">
        <f t="shared" si="2"/>
        <v>936480</v>
      </c>
      <c r="H50" s="174"/>
    </row>
    <row r="51" spans="1:8" s="175" customFormat="1" ht="18.75" customHeight="1">
      <c r="A51" s="5">
        <v>445000</v>
      </c>
      <c r="B51" s="14">
        <v>775873.48</v>
      </c>
      <c r="C51" s="16"/>
      <c r="D51" s="16" t="s">
        <v>31</v>
      </c>
      <c r="E51" s="4">
        <v>450</v>
      </c>
      <c r="F51" s="14">
        <v>160863.48</v>
      </c>
      <c r="G51" s="12">
        <f t="shared" si="2"/>
        <v>936736.96</v>
      </c>
      <c r="H51" s="174"/>
    </row>
    <row r="52" spans="1:8" s="175" customFormat="1" ht="18.75" customHeight="1">
      <c r="A52" s="14">
        <v>4240600</v>
      </c>
      <c r="B52" s="14">
        <v>935000</v>
      </c>
      <c r="C52" s="16"/>
      <c r="D52" s="16" t="s">
        <v>38</v>
      </c>
      <c r="E52" s="4">
        <v>500</v>
      </c>
      <c r="F52" s="14">
        <v>80000</v>
      </c>
      <c r="G52" s="12">
        <f t="shared" si="2"/>
        <v>1015000</v>
      </c>
      <c r="H52" s="174"/>
    </row>
    <row r="53" spans="1:8" ht="18.75" customHeight="1">
      <c r="A53" s="14">
        <v>0</v>
      </c>
      <c r="B53" s="14">
        <v>0</v>
      </c>
      <c r="C53" s="16"/>
      <c r="D53" s="16" t="s">
        <v>32</v>
      </c>
      <c r="E53" s="4">
        <v>550</v>
      </c>
      <c r="F53" s="14">
        <v>0</v>
      </c>
      <c r="G53" s="12">
        <f t="shared" si="2"/>
        <v>0</v>
      </c>
      <c r="H53" s="15"/>
    </row>
    <row r="54" spans="1:8" ht="18.75" customHeight="1">
      <c r="A54" s="14"/>
      <c r="B54" s="14">
        <v>157330</v>
      </c>
      <c r="C54" s="16"/>
      <c r="D54" s="16" t="s">
        <v>206</v>
      </c>
      <c r="E54" s="4">
        <v>600</v>
      </c>
      <c r="F54" s="14">
        <v>0</v>
      </c>
      <c r="G54" s="12">
        <f t="shared" si="2"/>
        <v>157330</v>
      </c>
      <c r="H54" s="15"/>
    </row>
    <row r="55" spans="1:8" ht="18.75" customHeight="1">
      <c r="A55" s="14"/>
      <c r="B55" s="14">
        <v>0</v>
      </c>
      <c r="C55" s="16"/>
      <c r="D55" s="16" t="s">
        <v>186</v>
      </c>
      <c r="E55" s="4"/>
      <c r="F55" s="14">
        <v>0</v>
      </c>
      <c r="G55" s="12">
        <f t="shared" si="2"/>
        <v>0</v>
      </c>
      <c r="H55" s="15"/>
    </row>
    <row r="56" spans="1:8" ht="18.75" customHeight="1">
      <c r="A56" s="14"/>
      <c r="B56" s="14">
        <v>1452906.16</v>
      </c>
      <c r="C56" s="16"/>
      <c r="D56" s="16" t="s">
        <v>19</v>
      </c>
      <c r="E56" s="4">
        <v>700</v>
      </c>
      <c r="F56" s="14">
        <v>0</v>
      </c>
      <c r="G56" s="12">
        <f t="shared" si="2"/>
        <v>1452906.16</v>
      </c>
      <c r="H56" s="15"/>
    </row>
    <row r="57" spans="1:8" ht="18.75" customHeight="1">
      <c r="A57" s="14"/>
      <c r="B57" s="14">
        <v>3538.83</v>
      </c>
      <c r="C57" s="16"/>
      <c r="D57" s="16" t="s">
        <v>375</v>
      </c>
      <c r="E57" s="4">
        <v>701</v>
      </c>
      <c r="F57" s="14">
        <v>0</v>
      </c>
      <c r="G57" s="12">
        <f>F57+B57</f>
        <v>3538.83</v>
      </c>
      <c r="H57" s="15"/>
    </row>
    <row r="58" spans="1:8" ht="18.75" customHeight="1">
      <c r="A58" s="14"/>
      <c r="B58" s="14">
        <v>190985.1</v>
      </c>
      <c r="C58" s="16"/>
      <c r="D58" s="16" t="s">
        <v>361</v>
      </c>
      <c r="E58" s="4">
        <v>704</v>
      </c>
      <c r="F58" s="14">
        <v>123.22</v>
      </c>
      <c r="G58" s="12">
        <f>F58+B58</f>
        <v>191108.32</v>
      </c>
      <c r="H58" s="15"/>
    </row>
    <row r="59" spans="1:8" ht="18.75" customHeight="1">
      <c r="A59" s="14"/>
      <c r="B59" s="14">
        <v>236</v>
      </c>
      <c r="C59" s="16"/>
      <c r="D59" s="16" t="s">
        <v>230</v>
      </c>
      <c r="E59" s="4"/>
      <c r="F59" s="14">
        <v>0</v>
      </c>
      <c r="G59" s="12">
        <f>F59+B59</f>
        <v>236</v>
      </c>
      <c r="H59" s="15"/>
    </row>
    <row r="60" spans="1:8" ht="18.75" customHeight="1">
      <c r="A60" s="14"/>
      <c r="B60" s="5">
        <v>1313870.83</v>
      </c>
      <c r="C60" s="16"/>
      <c r="D60" s="16" t="s">
        <v>20</v>
      </c>
      <c r="E60" s="4">
        <v>900</v>
      </c>
      <c r="F60" s="5">
        <v>119633.93</v>
      </c>
      <c r="G60" s="12">
        <f t="shared" si="2"/>
        <v>1433504.76</v>
      </c>
      <c r="H60" s="15"/>
    </row>
    <row r="61" spans="1:8" ht="18.75" customHeight="1">
      <c r="A61" s="5"/>
      <c r="B61" s="5">
        <v>576236</v>
      </c>
      <c r="C61" s="16"/>
      <c r="D61" s="16" t="s">
        <v>40</v>
      </c>
      <c r="E61" s="11" t="s">
        <v>39</v>
      </c>
      <c r="F61" s="5">
        <v>3000</v>
      </c>
      <c r="G61" s="12">
        <f t="shared" si="2"/>
        <v>579236</v>
      </c>
      <c r="H61" s="15"/>
    </row>
    <row r="62" spans="1:8" ht="18.75" customHeight="1">
      <c r="A62" s="5"/>
      <c r="B62" s="5">
        <v>115000</v>
      </c>
      <c r="C62" s="16"/>
      <c r="D62" s="16" t="s">
        <v>225</v>
      </c>
      <c r="E62" s="11"/>
      <c r="F62" s="5">
        <v>18000</v>
      </c>
      <c r="G62" s="12">
        <f t="shared" si="2"/>
        <v>133000</v>
      </c>
      <c r="H62" s="15"/>
    </row>
    <row r="63" spans="1:8" ht="18.75" customHeight="1">
      <c r="A63" s="5"/>
      <c r="B63" s="5">
        <v>1517200</v>
      </c>
      <c r="C63" s="16"/>
      <c r="D63" s="16" t="s">
        <v>241</v>
      </c>
      <c r="E63" s="11"/>
      <c r="F63" s="5">
        <v>197300</v>
      </c>
      <c r="G63" s="12">
        <f>F63+B63</f>
        <v>1714500</v>
      </c>
      <c r="H63" s="15"/>
    </row>
    <row r="64" spans="1:8" ht="18.75" customHeight="1">
      <c r="A64" s="5"/>
      <c r="B64" s="5">
        <v>93698</v>
      </c>
      <c r="C64" s="16"/>
      <c r="D64" s="16" t="s">
        <v>396</v>
      </c>
      <c r="E64" s="11"/>
      <c r="F64" s="5">
        <v>86653</v>
      </c>
      <c r="G64" s="12">
        <f>F64+B64</f>
        <v>180351</v>
      </c>
      <c r="H64" s="15"/>
    </row>
    <row r="65" spans="1:8" ht="18.75" customHeight="1">
      <c r="A65" s="5"/>
      <c r="B65" s="5">
        <v>27780</v>
      </c>
      <c r="C65" s="16"/>
      <c r="D65" s="16" t="s">
        <v>412</v>
      </c>
      <c r="E65" s="11"/>
      <c r="F65" s="5">
        <v>27780</v>
      </c>
      <c r="G65" s="12">
        <f>F65+B65</f>
        <v>55560</v>
      </c>
      <c r="H65" s="15"/>
    </row>
    <row r="66" spans="1:8" ht="18.75" customHeight="1">
      <c r="A66" s="5"/>
      <c r="B66" s="5">
        <v>789000</v>
      </c>
      <c r="C66" s="16"/>
      <c r="D66" s="16" t="s">
        <v>228</v>
      </c>
      <c r="E66" s="180"/>
      <c r="F66" s="5">
        <v>0</v>
      </c>
      <c r="G66" s="12">
        <f t="shared" si="2"/>
        <v>789000</v>
      </c>
      <c r="H66" s="15"/>
    </row>
    <row r="67" spans="1:8" ht="18.75" customHeight="1">
      <c r="A67" s="5"/>
      <c r="B67" s="5">
        <v>9950</v>
      </c>
      <c r="C67" s="16"/>
      <c r="D67" s="16" t="s">
        <v>226</v>
      </c>
      <c r="E67" s="11"/>
      <c r="F67" s="5">
        <v>4200</v>
      </c>
      <c r="G67" s="12">
        <f t="shared" si="2"/>
        <v>14150</v>
      </c>
      <c r="H67" s="15"/>
    </row>
    <row r="68" spans="1:8" ht="19.5" customHeight="1">
      <c r="A68" s="5"/>
      <c r="B68" s="5">
        <v>45600</v>
      </c>
      <c r="C68" s="16"/>
      <c r="D68" s="16" t="s">
        <v>397</v>
      </c>
      <c r="E68" s="11"/>
      <c r="F68" s="5">
        <v>45600</v>
      </c>
      <c r="G68" s="12">
        <f>F68+B68</f>
        <v>91200</v>
      </c>
      <c r="H68" s="15"/>
    </row>
    <row r="69" spans="1:8" ht="19.5" customHeight="1">
      <c r="A69" s="24"/>
      <c r="B69" s="24">
        <v>78925</v>
      </c>
      <c r="C69" s="16"/>
      <c r="D69" s="16" t="s">
        <v>217</v>
      </c>
      <c r="E69" s="19"/>
      <c r="F69" s="24">
        <v>3600</v>
      </c>
      <c r="G69" s="12">
        <f t="shared" si="2"/>
        <v>82525</v>
      </c>
      <c r="H69" s="15"/>
    </row>
    <row r="70" spans="1:8" ht="19.5" customHeight="1">
      <c r="A70" s="142">
        <f>SUM(A42:A69)</f>
        <v>24024200</v>
      </c>
      <c r="B70" s="142">
        <f>SUM(B42:B69)</f>
        <v>23617030.32</v>
      </c>
      <c r="C70" s="247" t="s">
        <v>33</v>
      </c>
      <c r="D70" s="248"/>
      <c r="E70" s="222"/>
      <c r="F70" s="142">
        <f>SUM(F42:F69)</f>
        <v>2645767.8600000003</v>
      </c>
      <c r="G70" s="12"/>
      <c r="H70" s="15"/>
    </row>
    <row r="71" spans="1:8" ht="16.5" customHeight="1">
      <c r="A71" s="16"/>
      <c r="B71" s="14"/>
      <c r="C71" s="242" t="s">
        <v>34</v>
      </c>
      <c r="D71" s="242"/>
      <c r="E71" s="242"/>
      <c r="F71" s="6"/>
      <c r="G71" s="13"/>
      <c r="H71" s="15"/>
    </row>
    <row r="72" spans="1:8" ht="17.25" customHeight="1">
      <c r="A72" s="36"/>
      <c r="B72" s="14"/>
      <c r="C72" s="2" t="s">
        <v>184</v>
      </c>
      <c r="D72" s="2"/>
      <c r="E72" s="2"/>
      <c r="F72" s="5"/>
      <c r="G72" s="3"/>
      <c r="H72" s="15"/>
    </row>
    <row r="73" spans="1:8" ht="17.25" customHeight="1">
      <c r="A73" s="55"/>
      <c r="B73" s="25">
        <f>B35-B70</f>
        <v>2873489.960000001</v>
      </c>
      <c r="C73" s="242" t="s">
        <v>35</v>
      </c>
      <c r="D73" s="242"/>
      <c r="E73" s="242"/>
      <c r="F73" s="5">
        <f>F35-F70</f>
        <v>-670100.9500000002</v>
      </c>
      <c r="G73" s="3"/>
      <c r="H73" s="15"/>
    </row>
    <row r="74" spans="1:8" ht="18" customHeight="1" thickBot="1">
      <c r="A74" s="16"/>
      <c r="B74" s="143">
        <f>B7+B35-B70</f>
        <v>14779650.520000003</v>
      </c>
      <c r="C74" s="242" t="s">
        <v>36</v>
      </c>
      <c r="D74" s="242"/>
      <c r="E74" s="242"/>
      <c r="F74" s="141">
        <f>F7+F35-F70</f>
        <v>14779650.52</v>
      </c>
      <c r="G74" s="15"/>
      <c r="H74" s="15"/>
    </row>
    <row r="75" spans="1:8" ht="22.5" thickTop="1">
      <c r="A75" s="1"/>
      <c r="B75" s="1"/>
      <c r="C75" s="1"/>
      <c r="D75" s="1"/>
      <c r="E75" s="1"/>
      <c r="F75" s="1"/>
      <c r="G75" s="15"/>
      <c r="H75" s="15"/>
    </row>
    <row r="76" spans="1:8" ht="21.75">
      <c r="A76" s="1"/>
      <c r="B76" s="1"/>
      <c r="C76" s="1"/>
      <c r="D76" s="1"/>
      <c r="E76" s="1"/>
      <c r="F76" s="130">
        <v>9858563.23</v>
      </c>
      <c r="G76" s="15"/>
      <c r="H76" s="15"/>
    </row>
    <row r="77" spans="1:8" ht="23.25">
      <c r="A77" s="1"/>
      <c r="B77" s="1"/>
      <c r="C77" s="1"/>
      <c r="D77" s="1"/>
      <c r="E77" s="1"/>
      <c r="F77" s="20">
        <f>F74-F76</f>
        <v>4921087.289999999</v>
      </c>
      <c r="G77" s="15"/>
      <c r="H77" s="15"/>
    </row>
    <row r="78" spans="1:8" ht="23.25">
      <c r="A78" s="1"/>
      <c r="B78" s="1"/>
      <c r="C78" s="1"/>
      <c r="D78" s="21"/>
      <c r="E78" s="1"/>
      <c r="F78" s="26"/>
      <c r="G78" s="15"/>
      <c r="H78" s="15"/>
    </row>
    <row r="79" ht="12.75">
      <c r="F79" s="59"/>
    </row>
  </sheetData>
  <mergeCells count="17">
    <mergeCell ref="C21:D21"/>
    <mergeCell ref="C35:E35"/>
    <mergeCell ref="A37:F37"/>
    <mergeCell ref="C6:D6"/>
    <mergeCell ref="C33:D33"/>
    <mergeCell ref="A2:F2"/>
    <mergeCell ref="A4:B4"/>
    <mergeCell ref="C4:D4"/>
    <mergeCell ref="C5:D5"/>
    <mergeCell ref="C73:E73"/>
    <mergeCell ref="C74:E74"/>
    <mergeCell ref="A38:B38"/>
    <mergeCell ref="C38:D38"/>
    <mergeCell ref="C70:E70"/>
    <mergeCell ref="C71:E71"/>
    <mergeCell ref="C39:D39"/>
    <mergeCell ref="C40:D40"/>
  </mergeCells>
  <printOptions/>
  <pageMargins left="0.36" right="0.34" top="0.34" bottom="1.2" header="0.25" footer="1.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 topLeftCell="A34">
      <selection activeCell="C43" sqref="C43"/>
    </sheetView>
  </sheetViews>
  <sheetFormatPr defaultColWidth="9.140625" defaultRowHeight="12.75"/>
  <cols>
    <col min="1" max="1" width="4.57421875" style="61" customWidth="1"/>
    <col min="2" max="2" width="41.140625" style="61" customWidth="1"/>
    <col min="3" max="4" width="22.57421875" style="61" customWidth="1"/>
    <col min="5" max="5" width="13.28125" style="61" customWidth="1"/>
    <col min="6" max="16384" width="9.140625" style="61" customWidth="1"/>
  </cols>
  <sheetData>
    <row r="1" spans="1:4" ht="19.5" customHeight="1">
      <c r="A1" s="219" t="s">
        <v>0</v>
      </c>
      <c r="B1" s="219"/>
      <c r="C1" s="219"/>
      <c r="D1" s="219"/>
    </row>
    <row r="2" spans="1:4" ht="18" customHeight="1">
      <c r="A2" s="219" t="s">
        <v>61</v>
      </c>
      <c r="B2" s="219"/>
      <c r="C2" s="219"/>
      <c r="D2" s="219"/>
    </row>
    <row r="3" spans="1:4" ht="18" customHeight="1">
      <c r="A3" s="220" t="s">
        <v>413</v>
      </c>
      <c r="B3" s="220"/>
      <c r="C3" s="220"/>
      <c r="D3" s="220"/>
    </row>
    <row r="4" spans="1:4" ht="18" customHeight="1">
      <c r="A4" s="235" t="s">
        <v>6</v>
      </c>
      <c r="B4" s="237"/>
      <c r="C4" s="30" t="s">
        <v>62</v>
      </c>
      <c r="D4" s="31" t="s">
        <v>63</v>
      </c>
    </row>
    <row r="5" spans="1:4" ht="15.75" customHeight="1">
      <c r="A5" s="62" t="s">
        <v>64</v>
      </c>
      <c r="B5" s="63"/>
      <c r="C5" s="64"/>
      <c r="D5" s="64"/>
    </row>
    <row r="6" spans="1:5" ht="18" customHeight="1">
      <c r="A6" s="65"/>
      <c r="B6" s="51" t="s">
        <v>65</v>
      </c>
      <c r="C6" s="37">
        <f>2938.55+55251+2235.45+3300+1273600.98</f>
        <v>1337325.98</v>
      </c>
      <c r="D6" s="37">
        <f>13350332.95-9.5</f>
        <v>13350323.45</v>
      </c>
      <c r="E6" s="176">
        <f aca="true" t="shared" si="0" ref="E6:E12">C6+D6</f>
        <v>14687649.43</v>
      </c>
    </row>
    <row r="7" spans="1:5" ht="18" customHeight="1">
      <c r="A7" s="65"/>
      <c r="B7" s="51" t="s">
        <v>66</v>
      </c>
      <c r="C7" s="37">
        <v>112015.5</v>
      </c>
      <c r="D7" s="37">
        <f>1148876.65+3750</f>
        <v>1152626.65</v>
      </c>
      <c r="E7" s="176">
        <f t="shared" si="0"/>
        <v>1264642.15</v>
      </c>
    </row>
    <row r="8" spans="1:5" ht="18" customHeight="1">
      <c r="A8" s="65"/>
      <c r="B8" s="51" t="s">
        <v>67</v>
      </c>
      <c r="C8" s="66">
        <v>0</v>
      </c>
      <c r="D8" s="66">
        <v>8479637</v>
      </c>
      <c r="E8" s="176">
        <f t="shared" si="0"/>
        <v>8479637</v>
      </c>
    </row>
    <row r="9" spans="1:5" ht="18" customHeight="1">
      <c r="A9" s="65"/>
      <c r="B9" s="51" t="s">
        <v>68</v>
      </c>
      <c r="C9" s="66">
        <v>0</v>
      </c>
      <c r="D9" s="66">
        <f>78297.72+249.61</f>
        <v>78547.33</v>
      </c>
      <c r="E9" s="176">
        <f t="shared" si="0"/>
        <v>78547.33</v>
      </c>
    </row>
    <row r="10" spans="1:5" ht="18" customHeight="1">
      <c r="A10" s="65"/>
      <c r="B10" s="51" t="s">
        <v>220</v>
      </c>
      <c r="C10" s="66">
        <v>0</v>
      </c>
      <c r="D10" s="66">
        <v>210.28</v>
      </c>
      <c r="E10" s="176">
        <f t="shared" si="0"/>
        <v>210.28</v>
      </c>
    </row>
    <row r="11" spans="1:5" ht="18" customHeight="1">
      <c r="A11" s="65"/>
      <c r="B11" s="51" t="s">
        <v>231</v>
      </c>
      <c r="C11" s="66">
        <v>0</v>
      </c>
      <c r="D11" s="66">
        <v>15007.5</v>
      </c>
      <c r="E11" s="176">
        <f t="shared" si="0"/>
        <v>15007.5</v>
      </c>
    </row>
    <row r="12" spans="1:5" ht="18" customHeight="1">
      <c r="A12" s="65"/>
      <c r="B12" s="51" t="s">
        <v>333</v>
      </c>
      <c r="C12" s="66">
        <v>0</v>
      </c>
      <c r="D12" s="66">
        <v>12600</v>
      </c>
      <c r="E12" s="176">
        <f t="shared" si="0"/>
        <v>12600</v>
      </c>
    </row>
    <row r="13" spans="1:5" ht="16.5" customHeight="1">
      <c r="A13" s="65"/>
      <c r="B13" s="51" t="s">
        <v>470</v>
      </c>
      <c r="C13" s="66">
        <v>9674</v>
      </c>
      <c r="D13" s="66">
        <v>9674</v>
      </c>
      <c r="E13" s="176">
        <f>C13+D13</f>
        <v>19348</v>
      </c>
    </row>
    <row r="14" spans="1:5" ht="18" customHeight="1">
      <c r="A14" s="65"/>
      <c r="B14" s="51" t="s">
        <v>242</v>
      </c>
      <c r="C14" s="66">
        <v>0</v>
      </c>
      <c r="D14" s="66">
        <v>50</v>
      </c>
      <c r="E14" s="176">
        <f aca="true" t="shared" si="1" ref="E14:E21">C14+D14</f>
        <v>50</v>
      </c>
    </row>
    <row r="15" spans="1:5" ht="19.5" customHeight="1">
      <c r="A15" s="65"/>
      <c r="B15" s="51" t="s">
        <v>237</v>
      </c>
      <c r="C15" s="66">
        <v>174400</v>
      </c>
      <c r="D15" s="66">
        <v>2423500</v>
      </c>
      <c r="E15" s="176">
        <f t="shared" si="1"/>
        <v>2597900</v>
      </c>
    </row>
    <row r="16" spans="1:5" ht="19.5" customHeight="1">
      <c r="A16" s="65"/>
      <c r="B16" s="51" t="s">
        <v>243</v>
      </c>
      <c r="C16" s="66">
        <v>0</v>
      </c>
      <c r="D16" s="66">
        <v>218000</v>
      </c>
      <c r="E16" s="176">
        <f t="shared" si="1"/>
        <v>218000</v>
      </c>
    </row>
    <row r="17" spans="1:5" ht="18" customHeight="1">
      <c r="A17" s="65"/>
      <c r="B17" s="51" t="s">
        <v>263</v>
      </c>
      <c r="C17" s="66">
        <v>27203</v>
      </c>
      <c r="D17" s="66">
        <v>104220</v>
      </c>
      <c r="E17" s="176">
        <f t="shared" si="1"/>
        <v>131423</v>
      </c>
    </row>
    <row r="18" spans="1:5" ht="19.5" customHeight="1">
      <c r="A18" s="65"/>
      <c r="B18" s="51" t="s">
        <v>265</v>
      </c>
      <c r="C18" s="66">
        <v>0</v>
      </c>
      <c r="D18" s="66">
        <v>1026</v>
      </c>
      <c r="E18" s="176">
        <f t="shared" si="1"/>
        <v>1026</v>
      </c>
    </row>
    <row r="19" spans="1:5" ht="19.5" customHeight="1">
      <c r="A19" s="65"/>
      <c r="B19" s="51" t="s">
        <v>385</v>
      </c>
      <c r="C19" s="66">
        <v>0</v>
      </c>
      <c r="D19" s="66">
        <v>1478.64</v>
      </c>
      <c r="E19" s="176">
        <f>C19+D19</f>
        <v>1478.64</v>
      </c>
    </row>
    <row r="20" spans="1:5" ht="19.5" customHeight="1">
      <c r="A20" s="65"/>
      <c r="B20" s="51" t="s">
        <v>240</v>
      </c>
      <c r="C20" s="66">
        <v>0</v>
      </c>
      <c r="D20" s="66">
        <v>23800</v>
      </c>
      <c r="E20" s="176">
        <f t="shared" si="1"/>
        <v>23800</v>
      </c>
    </row>
    <row r="21" spans="1:5" ht="18" customHeight="1">
      <c r="A21" s="65"/>
      <c r="B21" s="51" t="s">
        <v>253</v>
      </c>
      <c r="C21" s="66">
        <v>119369</v>
      </c>
      <c r="D21" s="66">
        <v>423855</v>
      </c>
      <c r="E21" s="176">
        <f t="shared" si="1"/>
        <v>543224</v>
      </c>
    </row>
    <row r="22" spans="1:5" ht="18" customHeight="1">
      <c r="A22" s="65"/>
      <c r="B22" s="51" t="s">
        <v>397</v>
      </c>
      <c r="C22" s="66">
        <v>45600</v>
      </c>
      <c r="D22" s="66">
        <v>45600</v>
      </c>
      <c r="E22" s="176">
        <f>C22+D22</f>
        <v>91200</v>
      </c>
    </row>
    <row r="23" spans="1:5" ht="18" customHeight="1">
      <c r="A23" s="65"/>
      <c r="B23" s="51" t="s">
        <v>467</v>
      </c>
      <c r="C23" s="66">
        <v>148120</v>
      </c>
      <c r="D23" s="66">
        <v>148120</v>
      </c>
      <c r="E23" s="176">
        <f>C23+D23</f>
        <v>296240</v>
      </c>
    </row>
    <row r="24" spans="1:5" ht="17.25" customHeight="1">
      <c r="A24" s="65"/>
      <c r="B24" s="51" t="s">
        <v>450</v>
      </c>
      <c r="C24" s="66">
        <v>1959.33</v>
      </c>
      <c r="D24" s="66">
        <v>1959.33</v>
      </c>
      <c r="E24" s="176">
        <f>C24+D24</f>
        <v>3918.66</v>
      </c>
    </row>
    <row r="25" spans="1:5" ht="18" customHeight="1">
      <c r="A25" s="65"/>
      <c r="B25" s="51" t="s">
        <v>232</v>
      </c>
      <c r="C25" s="66">
        <v>0.1</v>
      </c>
      <c r="D25" s="66">
        <f>685.1-400</f>
        <v>285.1</v>
      </c>
      <c r="E25" s="176">
        <f>C25+D25</f>
        <v>285.20000000000005</v>
      </c>
    </row>
    <row r="26" spans="1:4" ht="16.5" customHeight="1" thickBot="1">
      <c r="A26" s="217" t="s">
        <v>69</v>
      </c>
      <c r="B26" s="218"/>
      <c r="C26" s="43">
        <f>SUM(C6:C25)</f>
        <v>1975666.9100000001</v>
      </c>
      <c r="D26" s="43">
        <f>SUM(D6:D25)</f>
        <v>26490520.28</v>
      </c>
    </row>
    <row r="27" spans="1:4" ht="18" customHeight="1" thickTop="1">
      <c r="A27" s="62" t="s">
        <v>23</v>
      </c>
      <c r="B27" s="63"/>
      <c r="C27" s="68"/>
      <c r="D27" s="68"/>
    </row>
    <row r="28" spans="1:5" ht="18" customHeight="1">
      <c r="A28" s="65"/>
      <c r="B28" s="51" t="s">
        <v>70</v>
      </c>
      <c r="C28" s="37">
        <f>107246.35+519712+50550+271800+253089+140536.25+498200.9+27879.73+30000+160863.48+80000</f>
        <v>2139877.71</v>
      </c>
      <c r="D28" s="37">
        <v>17244774.4</v>
      </c>
      <c r="E28" s="177">
        <f aca="true" t="shared" si="2" ref="E28:E45">C28+D28</f>
        <v>19384652.11</v>
      </c>
    </row>
    <row r="29" spans="1:5" ht="18" customHeight="1">
      <c r="A29" s="65"/>
      <c r="B29" s="51" t="s">
        <v>71</v>
      </c>
      <c r="C29" s="37">
        <v>119633.93</v>
      </c>
      <c r="D29" s="37">
        <v>1313870.83</v>
      </c>
      <c r="E29" s="177">
        <f t="shared" si="2"/>
        <v>1433504.76</v>
      </c>
    </row>
    <row r="30" spans="1:5" ht="18" customHeight="1">
      <c r="A30" s="65"/>
      <c r="B30" s="51" t="s">
        <v>72</v>
      </c>
      <c r="C30" s="66">
        <v>0</v>
      </c>
      <c r="D30" s="66">
        <v>1452906.16</v>
      </c>
      <c r="E30" s="177">
        <f t="shared" si="2"/>
        <v>1452906.16</v>
      </c>
    </row>
    <row r="31" spans="1:5" ht="18" customHeight="1">
      <c r="A31" s="65"/>
      <c r="B31" s="51" t="s">
        <v>367</v>
      </c>
      <c r="C31" s="66">
        <v>123.22</v>
      </c>
      <c r="D31" s="66">
        <v>190985.1</v>
      </c>
      <c r="E31" s="177">
        <f t="shared" si="2"/>
        <v>191108.32</v>
      </c>
    </row>
    <row r="32" spans="1:5" ht="17.25" customHeight="1">
      <c r="A32" s="65"/>
      <c r="B32" s="51" t="s">
        <v>73</v>
      </c>
      <c r="C32" s="66">
        <v>0</v>
      </c>
      <c r="D32" s="66">
        <v>157330</v>
      </c>
      <c r="E32" s="177">
        <f t="shared" si="2"/>
        <v>157330</v>
      </c>
    </row>
    <row r="33" spans="1:5" ht="17.25" customHeight="1">
      <c r="A33" s="65"/>
      <c r="B33" s="51" t="s">
        <v>245</v>
      </c>
      <c r="C33" s="66">
        <v>0</v>
      </c>
      <c r="D33" s="66">
        <v>6000</v>
      </c>
      <c r="E33" s="177">
        <f t="shared" si="2"/>
        <v>6000</v>
      </c>
    </row>
    <row r="34" spans="1:5" ht="18" customHeight="1">
      <c r="A34" s="65"/>
      <c r="B34" s="51" t="s">
        <v>266</v>
      </c>
      <c r="C34" s="66">
        <v>0</v>
      </c>
      <c r="D34" s="66">
        <v>1000</v>
      </c>
      <c r="E34" s="177">
        <f t="shared" si="2"/>
        <v>1000</v>
      </c>
    </row>
    <row r="35" spans="1:5" ht="18" customHeight="1">
      <c r="A35" s="65"/>
      <c r="B35" s="51" t="s">
        <v>244</v>
      </c>
      <c r="C35" s="66">
        <v>197300</v>
      </c>
      <c r="D35" s="66">
        <v>1517200</v>
      </c>
      <c r="E35" s="177">
        <f t="shared" si="2"/>
        <v>1714500</v>
      </c>
    </row>
    <row r="36" spans="1:5" ht="18" customHeight="1">
      <c r="A36" s="65"/>
      <c r="B36" s="51" t="s">
        <v>334</v>
      </c>
      <c r="C36" s="66">
        <v>18000</v>
      </c>
      <c r="D36" s="66">
        <v>108000</v>
      </c>
      <c r="E36" s="177">
        <f t="shared" si="2"/>
        <v>126000</v>
      </c>
    </row>
    <row r="37" spans="1:5" ht="18" customHeight="1">
      <c r="A37" s="65"/>
      <c r="B37" s="51" t="s">
        <v>386</v>
      </c>
      <c r="C37" s="66">
        <v>86653</v>
      </c>
      <c r="D37" s="66">
        <v>93698</v>
      </c>
      <c r="E37" s="177">
        <f t="shared" si="2"/>
        <v>180351</v>
      </c>
    </row>
    <row r="38" spans="1:5" ht="17.25" customHeight="1">
      <c r="A38" s="65"/>
      <c r="B38" s="51" t="s">
        <v>414</v>
      </c>
      <c r="C38" s="66">
        <v>27780</v>
      </c>
      <c r="D38" s="66">
        <v>27780</v>
      </c>
      <c r="E38" s="177">
        <f t="shared" si="2"/>
        <v>55560</v>
      </c>
    </row>
    <row r="39" spans="1:5" ht="17.25" customHeight="1">
      <c r="A39" s="65"/>
      <c r="B39" s="51" t="s">
        <v>387</v>
      </c>
      <c r="C39" s="66">
        <v>0</v>
      </c>
      <c r="D39" s="66">
        <v>3538.83</v>
      </c>
      <c r="E39" s="177">
        <f t="shared" si="2"/>
        <v>3538.83</v>
      </c>
    </row>
    <row r="40" spans="1:5" ht="18.75" customHeight="1">
      <c r="A40" s="65"/>
      <c r="B40" s="51" t="s">
        <v>233</v>
      </c>
      <c r="C40" s="66">
        <v>0</v>
      </c>
      <c r="D40" s="66">
        <v>789000</v>
      </c>
      <c r="E40" s="177">
        <f t="shared" si="2"/>
        <v>789000</v>
      </c>
    </row>
    <row r="41" spans="1:5" ht="18" customHeight="1">
      <c r="A41" s="65"/>
      <c r="B41" s="51" t="s">
        <v>234</v>
      </c>
      <c r="C41" s="66">
        <v>4200</v>
      </c>
      <c r="D41" s="66">
        <v>9950</v>
      </c>
      <c r="E41" s="177">
        <f t="shared" si="2"/>
        <v>14150</v>
      </c>
    </row>
    <row r="42" spans="1:5" ht="18.75" customHeight="1">
      <c r="A42" s="65"/>
      <c r="B42" s="51" t="s">
        <v>368</v>
      </c>
      <c r="C42" s="66">
        <v>0</v>
      </c>
      <c r="D42" s="66">
        <v>236</v>
      </c>
      <c r="E42" s="177">
        <f t="shared" si="2"/>
        <v>236</v>
      </c>
    </row>
    <row r="43" spans="1:5" ht="17.25" customHeight="1">
      <c r="A43" s="65"/>
      <c r="B43" s="51" t="s">
        <v>374</v>
      </c>
      <c r="C43" s="66">
        <v>3600</v>
      </c>
      <c r="D43" s="66">
        <v>78925</v>
      </c>
      <c r="E43" s="177">
        <f t="shared" si="2"/>
        <v>82525</v>
      </c>
    </row>
    <row r="44" spans="1:5" ht="17.25" customHeight="1">
      <c r="A44" s="65"/>
      <c r="B44" s="51" t="s">
        <v>415</v>
      </c>
      <c r="C44" s="66">
        <v>45600</v>
      </c>
      <c r="D44" s="66">
        <v>45600</v>
      </c>
      <c r="E44" s="177">
        <f t="shared" si="2"/>
        <v>91200</v>
      </c>
    </row>
    <row r="45" spans="1:5" ht="17.25" customHeight="1">
      <c r="A45" s="65"/>
      <c r="B45" s="51" t="s">
        <v>235</v>
      </c>
      <c r="C45" s="66">
        <v>3000</v>
      </c>
      <c r="D45" s="66">
        <v>576236</v>
      </c>
      <c r="E45" s="177">
        <f t="shared" si="2"/>
        <v>579236</v>
      </c>
    </row>
    <row r="46" spans="1:4" ht="16.5" customHeight="1" thickBot="1">
      <c r="A46" s="235" t="s">
        <v>69</v>
      </c>
      <c r="B46" s="237"/>
      <c r="C46" s="43">
        <f>SUM(C28:C45)</f>
        <v>2645767.8600000003</v>
      </c>
      <c r="D46" s="43">
        <f>SUM(D28:D45)</f>
        <v>23617030.319999997</v>
      </c>
    </row>
    <row r="47" spans="1:4" ht="17.25" customHeight="1" thickBot="1" thickTop="1">
      <c r="A47" s="126" t="s">
        <v>74</v>
      </c>
      <c r="B47" s="125"/>
      <c r="C47" s="123">
        <f>SUM(C26-C46)</f>
        <v>-670100.9500000002</v>
      </c>
      <c r="D47" s="123">
        <f>SUM(D26-D46)</f>
        <v>2873489.9600000046</v>
      </c>
    </row>
    <row r="48" spans="1:4" ht="24" thickTop="1">
      <c r="A48" s="124"/>
      <c r="B48" s="50"/>
      <c r="C48" s="33"/>
      <c r="D48" s="33"/>
    </row>
    <row r="49" spans="1:4" ht="23.25">
      <c r="A49" s="124"/>
      <c r="B49" s="50"/>
      <c r="C49" s="33"/>
      <c r="D49" s="33"/>
    </row>
    <row r="50" spans="1:4" ht="23.25">
      <c r="A50" s="124"/>
      <c r="B50" s="33"/>
      <c r="C50" s="33"/>
      <c r="D50" s="33"/>
    </row>
    <row r="51" spans="2:4" ht="23.25">
      <c r="B51" s="33"/>
      <c r="C51" s="33"/>
      <c r="D51" s="33"/>
    </row>
    <row r="52" spans="2:4" ht="23.25">
      <c r="B52" s="33"/>
      <c r="C52" s="33"/>
      <c r="D52" s="33"/>
    </row>
    <row r="53" spans="2:4" ht="23.25">
      <c r="B53" s="33"/>
      <c r="C53" s="33"/>
      <c r="D53" s="33"/>
    </row>
  </sheetData>
  <mergeCells count="6">
    <mergeCell ref="A26:B26"/>
    <mergeCell ref="A46:B46"/>
    <mergeCell ref="A1:D1"/>
    <mergeCell ref="A2:D2"/>
    <mergeCell ref="A3:D3"/>
    <mergeCell ref="A4:B4"/>
  </mergeCells>
  <printOptions/>
  <pageMargins left="0.62" right="0.48" top="0.16" bottom="0.17" header="0.14" footer="0.1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4">
      <selection activeCell="A11" sqref="A11:C11"/>
    </sheetView>
  </sheetViews>
  <sheetFormatPr defaultColWidth="9.140625" defaultRowHeight="12.75"/>
  <cols>
    <col min="1" max="2" width="9.140625" style="61" customWidth="1"/>
    <col min="3" max="3" width="16.421875" style="61" customWidth="1"/>
    <col min="4" max="7" width="13.28125" style="61" customWidth="1"/>
    <col min="8" max="16384" width="9.140625" style="61" customWidth="1"/>
  </cols>
  <sheetData>
    <row r="1" spans="1:7" ht="26.25">
      <c r="A1" s="219" t="s">
        <v>0</v>
      </c>
      <c r="B1" s="219"/>
      <c r="C1" s="219"/>
      <c r="D1" s="219"/>
      <c r="E1" s="219"/>
      <c r="F1" s="219"/>
      <c r="G1" s="219"/>
    </row>
    <row r="2" spans="1:7" ht="26.25">
      <c r="A2" s="219" t="s">
        <v>132</v>
      </c>
      <c r="B2" s="219"/>
      <c r="C2" s="219"/>
      <c r="D2" s="219"/>
      <c r="E2" s="219"/>
      <c r="F2" s="219"/>
      <c r="G2" s="219"/>
    </row>
    <row r="3" spans="1:7" ht="26.25">
      <c r="A3" s="219" t="s">
        <v>408</v>
      </c>
      <c r="B3" s="219"/>
      <c r="C3" s="219"/>
      <c r="D3" s="219"/>
      <c r="E3" s="219"/>
      <c r="F3" s="219"/>
      <c r="G3" s="219"/>
    </row>
    <row r="4" spans="1:7" ht="26.25">
      <c r="A4" s="60"/>
      <c r="B4" s="60"/>
      <c r="C4" s="60"/>
      <c r="D4" s="60"/>
      <c r="E4" s="60"/>
      <c r="F4" s="60"/>
      <c r="G4" s="60"/>
    </row>
    <row r="5" spans="1:7" ht="23.25">
      <c r="A5" s="44" t="s">
        <v>147</v>
      </c>
      <c r="B5" s="28"/>
      <c r="C5" s="28"/>
      <c r="D5" s="32" t="s">
        <v>11</v>
      </c>
      <c r="E5" s="31" t="s">
        <v>133</v>
      </c>
      <c r="F5" s="57" t="s">
        <v>134</v>
      </c>
      <c r="G5" s="31" t="s">
        <v>135</v>
      </c>
    </row>
    <row r="6" spans="1:7" ht="23.25">
      <c r="A6" s="33"/>
      <c r="B6" s="33"/>
      <c r="C6" s="33"/>
      <c r="D6" s="67"/>
      <c r="E6" s="34"/>
      <c r="F6" s="50"/>
      <c r="G6" s="34"/>
    </row>
    <row r="7" spans="1:7" ht="23.25">
      <c r="A7" s="33" t="s">
        <v>136</v>
      </c>
      <c r="B7" s="33"/>
      <c r="C7" s="33"/>
      <c r="D7" s="37">
        <v>2433.18</v>
      </c>
      <c r="E7" s="37">
        <v>4344.3</v>
      </c>
      <c r="F7" s="105">
        <v>2433.18</v>
      </c>
      <c r="G7" s="37">
        <f>D7+E7-F7</f>
        <v>4344.299999999999</v>
      </c>
    </row>
    <row r="8" spans="1:7" ht="23.25">
      <c r="A8" s="33" t="s">
        <v>137</v>
      </c>
      <c r="B8" s="33"/>
      <c r="C8" s="33"/>
      <c r="D8" s="37">
        <v>111470</v>
      </c>
      <c r="E8" s="37">
        <v>12485</v>
      </c>
      <c r="F8" s="118">
        <v>25835</v>
      </c>
      <c r="G8" s="37">
        <f>D8+E8-F8</f>
        <v>98120</v>
      </c>
    </row>
    <row r="9" spans="1:7" ht="23.25">
      <c r="A9" s="33" t="s">
        <v>138</v>
      </c>
      <c r="B9" s="33"/>
      <c r="C9" s="33"/>
      <c r="D9" s="37">
        <v>6231.16</v>
      </c>
      <c r="E9" s="119">
        <v>70.45</v>
      </c>
      <c r="F9" s="118">
        <v>0</v>
      </c>
      <c r="G9" s="37">
        <f>D9+E9-F9</f>
        <v>6301.61</v>
      </c>
    </row>
    <row r="10" spans="1:7" ht="23.25">
      <c r="A10" s="33" t="s">
        <v>139</v>
      </c>
      <c r="B10" s="33"/>
      <c r="C10" s="33"/>
      <c r="D10" s="119">
        <v>0</v>
      </c>
      <c r="E10" s="37">
        <v>91365.75</v>
      </c>
      <c r="F10" s="120">
        <v>91365.75</v>
      </c>
      <c r="G10" s="37">
        <v>0</v>
      </c>
    </row>
    <row r="11" spans="1:7" ht="23.25">
      <c r="A11" s="221" t="s">
        <v>451</v>
      </c>
      <c r="B11" s="221"/>
      <c r="C11" s="209"/>
      <c r="D11" s="119">
        <v>2000</v>
      </c>
      <c r="E11" s="37">
        <v>0</v>
      </c>
      <c r="F11" s="120">
        <v>0</v>
      </c>
      <c r="G11" s="37">
        <v>2000</v>
      </c>
    </row>
    <row r="12" spans="1:7" ht="23.25">
      <c r="A12" s="33" t="s">
        <v>183</v>
      </c>
      <c r="B12" s="33"/>
      <c r="C12" s="33"/>
      <c r="D12" s="119">
        <v>760</v>
      </c>
      <c r="E12" s="37">
        <v>0</v>
      </c>
      <c r="F12" s="105">
        <v>0</v>
      </c>
      <c r="G12" s="37">
        <f>D12+E12-F12</f>
        <v>760</v>
      </c>
    </row>
    <row r="13" spans="1:7" ht="23.25">
      <c r="A13" s="33" t="s">
        <v>469</v>
      </c>
      <c r="B13" s="33"/>
      <c r="C13" s="33"/>
      <c r="D13" s="98">
        <v>123134.77</v>
      </c>
      <c r="E13" s="37">
        <v>151636.33</v>
      </c>
      <c r="F13" s="105">
        <v>80482</v>
      </c>
      <c r="G13" s="37">
        <v>194289.1</v>
      </c>
    </row>
    <row r="14" spans="1:7" ht="27" customHeight="1" thickBot="1">
      <c r="A14" s="33"/>
      <c r="B14" s="33"/>
      <c r="C14" s="33"/>
      <c r="D14" s="121">
        <f>SUM(D7:D13)</f>
        <v>246029.11</v>
      </c>
      <c r="E14" s="117">
        <f>SUM(E7:E13)</f>
        <v>259901.83</v>
      </c>
      <c r="F14" s="122">
        <f>SUM(F7:F13)</f>
        <v>200115.93</v>
      </c>
      <c r="G14" s="117">
        <f>SUM(G7:G13)</f>
        <v>305815.01</v>
      </c>
    </row>
    <row r="15" spans="1:7" ht="24" thickTop="1">
      <c r="A15" s="33"/>
      <c r="B15" s="33"/>
      <c r="C15" s="33"/>
      <c r="D15" s="33"/>
      <c r="E15" s="33"/>
      <c r="F15" s="33"/>
      <c r="G15" s="33"/>
    </row>
  </sheetData>
  <mergeCells count="4">
    <mergeCell ref="A1:G1"/>
    <mergeCell ref="A2:G2"/>
    <mergeCell ref="A3:G3"/>
    <mergeCell ref="A11:C11"/>
  </mergeCells>
  <printOptions/>
  <pageMargins left="0.71" right="0.63" top="0.68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91">
      <selection activeCell="E70" sqref="E70"/>
    </sheetView>
  </sheetViews>
  <sheetFormatPr defaultColWidth="9.140625" defaultRowHeight="12.75"/>
  <cols>
    <col min="1" max="1" width="24.140625" style="27" customWidth="1"/>
    <col min="2" max="2" width="18.8515625" style="27" customWidth="1"/>
    <col min="3" max="3" width="7.28125" style="27" customWidth="1"/>
    <col min="4" max="4" width="10.7109375" style="27" customWidth="1"/>
    <col min="5" max="5" width="28.28125" style="27" customWidth="1"/>
    <col min="6" max="16384" width="9.140625" style="27" customWidth="1"/>
  </cols>
  <sheetData>
    <row r="1" spans="1:5" ht="27" customHeight="1">
      <c r="A1" s="86" t="s">
        <v>0</v>
      </c>
      <c r="B1" s="87"/>
      <c r="C1" s="88"/>
      <c r="D1" s="89" t="s">
        <v>114</v>
      </c>
      <c r="E1" s="86"/>
    </row>
    <row r="2" spans="1:5" ht="27" customHeight="1">
      <c r="A2" s="151" t="s">
        <v>115</v>
      </c>
      <c r="B2" s="40"/>
      <c r="C2" s="40"/>
      <c r="D2" s="90" t="s">
        <v>116</v>
      </c>
      <c r="E2" s="91"/>
    </row>
    <row r="3" ht="22.5" customHeight="1">
      <c r="E3" s="92" t="s">
        <v>5</v>
      </c>
    </row>
    <row r="4" spans="1:5" ht="22.5" customHeight="1">
      <c r="A4" s="33" t="s">
        <v>281</v>
      </c>
      <c r="B4" s="33"/>
      <c r="C4" s="33"/>
      <c r="D4" s="33"/>
      <c r="E4" s="93">
        <v>17865170.33</v>
      </c>
    </row>
    <row r="5" spans="1:5" ht="23.25" customHeight="1">
      <c r="A5" s="33" t="s">
        <v>306</v>
      </c>
      <c r="B5" s="33"/>
      <c r="C5" s="33"/>
      <c r="D5" s="33"/>
      <c r="E5" s="93">
        <v>400</v>
      </c>
    </row>
    <row r="6" spans="1:5" ht="22.5" customHeight="1">
      <c r="A6" s="33" t="s">
        <v>307</v>
      </c>
      <c r="B6" s="33"/>
      <c r="C6" s="33"/>
      <c r="D6" s="33"/>
      <c r="E6" s="93">
        <v>9.5</v>
      </c>
    </row>
    <row r="7" spans="1:5" ht="21" customHeight="1">
      <c r="A7" s="33"/>
      <c r="B7" s="33"/>
      <c r="C7" s="33"/>
      <c r="D7" s="33"/>
      <c r="E7" s="94"/>
    </row>
    <row r="8" spans="1:5" ht="18.75" customHeight="1">
      <c r="A8" s="33" t="s">
        <v>192</v>
      </c>
      <c r="B8" s="33" t="s">
        <v>192</v>
      </c>
      <c r="C8" s="33" t="s">
        <v>193</v>
      </c>
      <c r="D8" s="33"/>
      <c r="E8" s="94" t="s">
        <v>194</v>
      </c>
    </row>
    <row r="9" spans="1:5" ht="27" customHeight="1">
      <c r="A9" s="95" t="s">
        <v>117</v>
      </c>
      <c r="B9" s="95" t="s">
        <v>118</v>
      </c>
      <c r="C9" s="251" t="s">
        <v>119</v>
      </c>
      <c r="D9" s="252"/>
      <c r="E9" s="94"/>
    </row>
    <row r="10" spans="1:5" ht="30" customHeight="1">
      <c r="A10" s="27" t="s">
        <v>120</v>
      </c>
      <c r="B10" s="27" t="s">
        <v>120</v>
      </c>
      <c r="C10" s="27" t="s">
        <v>121</v>
      </c>
      <c r="E10" s="94" t="s">
        <v>122</v>
      </c>
    </row>
    <row r="11" spans="1:5" ht="23.25" customHeight="1">
      <c r="A11" s="33" t="s">
        <v>123</v>
      </c>
      <c r="B11" s="33"/>
      <c r="C11" s="33"/>
      <c r="D11" s="33"/>
      <c r="E11" s="67"/>
    </row>
    <row r="12" spans="1:5" ht="23.25" customHeight="1">
      <c r="A12" s="95" t="s">
        <v>124</v>
      </c>
      <c r="B12" s="95" t="s">
        <v>125</v>
      </c>
      <c r="C12" s="251" t="s">
        <v>119</v>
      </c>
      <c r="D12" s="252"/>
      <c r="E12" s="67"/>
    </row>
    <row r="13" spans="1:5" ht="23.25" customHeight="1">
      <c r="A13" s="96" t="s">
        <v>282</v>
      </c>
      <c r="B13" s="97" t="s">
        <v>304</v>
      </c>
      <c r="C13" s="210">
        <v>2385</v>
      </c>
      <c r="D13" s="211"/>
      <c r="E13" s="98"/>
    </row>
    <row r="14" spans="1:5" ht="23.25" customHeight="1">
      <c r="A14" s="96" t="s">
        <v>282</v>
      </c>
      <c r="B14" s="97" t="s">
        <v>305</v>
      </c>
      <c r="C14" s="210">
        <v>2830</v>
      </c>
      <c r="D14" s="211"/>
      <c r="E14" s="98"/>
    </row>
    <row r="15" spans="1:5" ht="23.25" customHeight="1">
      <c r="A15" s="33" t="s">
        <v>283</v>
      </c>
      <c r="B15" s="97" t="s">
        <v>284</v>
      </c>
      <c r="C15" s="210">
        <v>1876.2</v>
      </c>
      <c r="D15" s="211"/>
      <c r="E15" s="98"/>
    </row>
    <row r="16" spans="1:5" ht="23.25" customHeight="1">
      <c r="A16" s="33" t="s">
        <v>283</v>
      </c>
      <c r="B16" s="97" t="s">
        <v>285</v>
      </c>
      <c r="C16" s="210">
        <v>1750</v>
      </c>
      <c r="D16" s="211"/>
      <c r="E16" s="99"/>
    </row>
    <row r="17" spans="1:5" ht="23.25" customHeight="1">
      <c r="A17" s="33" t="s">
        <v>286</v>
      </c>
      <c r="B17" s="97" t="s">
        <v>287</v>
      </c>
      <c r="C17" s="210">
        <v>5000</v>
      </c>
      <c r="D17" s="211"/>
      <c r="E17" s="99"/>
    </row>
    <row r="18" spans="1:5" ht="23.25" customHeight="1">
      <c r="A18" s="33" t="s">
        <v>286</v>
      </c>
      <c r="B18" s="97" t="s">
        <v>288</v>
      </c>
      <c r="C18" s="210">
        <v>9163.55</v>
      </c>
      <c r="D18" s="211"/>
      <c r="E18" s="99"/>
    </row>
    <row r="19" spans="1:5" ht="23.25" customHeight="1">
      <c r="A19" s="33" t="s">
        <v>286</v>
      </c>
      <c r="B19" s="97" t="s">
        <v>289</v>
      </c>
      <c r="C19" s="210">
        <v>595</v>
      </c>
      <c r="D19" s="211"/>
      <c r="E19" s="99"/>
    </row>
    <row r="20" spans="1:5" ht="23.25" customHeight="1">
      <c r="A20" s="33" t="s">
        <v>286</v>
      </c>
      <c r="B20" s="97" t="s">
        <v>290</v>
      </c>
      <c r="C20" s="210">
        <v>2200</v>
      </c>
      <c r="D20" s="211"/>
      <c r="E20" s="99"/>
    </row>
    <row r="21" spans="1:5" ht="23.25" customHeight="1">
      <c r="A21" s="33" t="s">
        <v>286</v>
      </c>
      <c r="B21" s="97" t="s">
        <v>291</v>
      </c>
      <c r="C21" s="210">
        <v>9600</v>
      </c>
      <c r="D21" s="211"/>
      <c r="E21" s="99"/>
    </row>
    <row r="22" spans="1:5" ht="23.25" customHeight="1">
      <c r="A22" s="33" t="s">
        <v>292</v>
      </c>
      <c r="B22" s="97" t="s">
        <v>293</v>
      </c>
      <c r="C22" s="210">
        <v>19565.42</v>
      </c>
      <c r="D22" s="211"/>
      <c r="E22" s="99"/>
    </row>
    <row r="23" spans="1:5" ht="23.25" customHeight="1">
      <c r="A23" s="33" t="s">
        <v>292</v>
      </c>
      <c r="B23" s="97" t="s">
        <v>294</v>
      </c>
      <c r="C23" s="210">
        <v>9911.5</v>
      </c>
      <c r="D23" s="211"/>
      <c r="E23" s="99"/>
    </row>
    <row r="24" spans="1:5" ht="25.5" customHeight="1">
      <c r="A24" s="33" t="s">
        <v>292</v>
      </c>
      <c r="B24" s="97" t="s">
        <v>295</v>
      </c>
      <c r="C24" s="210">
        <v>1950</v>
      </c>
      <c r="D24" s="211"/>
      <c r="E24" s="99"/>
    </row>
    <row r="25" spans="1:5" ht="26.25" customHeight="1">
      <c r="A25" s="33" t="s">
        <v>292</v>
      </c>
      <c r="B25" s="97" t="s">
        <v>296</v>
      </c>
      <c r="C25" s="210">
        <v>1290.96</v>
      </c>
      <c r="D25" s="211"/>
      <c r="E25" s="99">
        <f>C13+C14+C15+C16+C17+C18+C19+C20+C21+C22+C23+C24+C25</f>
        <v>68117.63</v>
      </c>
    </row>
    <row r="26" spans="1:5" ht="24" customHeight="1">
      <c r="A26" s="33" t="s">
        <v>126</v>
      </c>
      <c r="B26" s="33"/>
      <c r="C26" s="33"/>
      <c r="D26" s="33"/>
      <c r="E26" s="67"/>
    </row>
    <row r="27" spans="1:5" ht="26.25" customHeight="1">
      <c r="A27" s="100" t="s">
        <v>127</v>
      </c>
      <c r="B27" s="33"/>
      <c r="C27" s="33"/>
      <c r="D27" s="33"/>
      <c r="E27" s="67"/>
    </row>
    <row r="28" spans="1:5" ht="30" customHeight="1">
      <c r="A28" s="33" t="s">
        <v>120</v>
      </c>
      <c r="B28" s="33" t="s">
        <v>120</v>
      </c>
      <c r="C28" s="33" t="s">
        <v>128</v>
      </c>
      <c r="D28" s="33"/>
      <c r="E28" s="67" t="s">
        <v>129</v>
      </c>
    </row>
    <row r="29" spans="1:5" ht="31.5" customHeight="1">
      <c r="A29" s="101" t="s">
        <v>297</v>
      </c>
      <c r="B29" s="101"/>
      <c r="C29" s="101"/>
      <c r="D29" s="101"/>
      <c r="E29" s="102">
        <f>E4-E5+E6-E25</f>
        <v>17796662.2</v>
      </c>
    </row>
    <row r="30" spans="1:5" ht="31.5" customHeight="1">
      <c r="A30" s="212" t="s">
        <v>130</v>
      </c>
      <c r="B30" s="249"/>
      <c r="C30" s="250" t="s">
        <v>131</v>
      </c>
      <c r="D30" s="212"/>
      <c r="E30" s="212"/>
    </row>
    <row r="31" spans="1:5" ht="23.25">
      <c r="A31" s="33" t="s">
        <v>191</v>
      </c>
      <c r="B31" s="33" t="s">
        <v>298</v>
      </c>
      <c r="C31" s="67" t="s">
        <v>301</v>
      </c>
      <c r="D31" s="50"/>
      <c r="E31" s="33"/>
    </row>
    <row r="32" spans="1:5" ht="23.25">
      <c r="A32" s="101" t="s">
        <v>299</v>
      </c>
      <c r="B32" s="101"/>
      <c r="C32" s="103" t="s">
        <v>300</v>
      </c>
      <c r="D32" s="101"/>
      <c r="E32" s="101"/>
    </row>
    <row r="33" spans="1:5" ht="23.25">
      <c r="A33" s="86" t="s">
        <v>0</v>
      </c>
      <c r="B33" s="87"/>
      <c r="C33" s="88"/>
      <c r="D33" s="89" t="s">
        <v>114</v>
      </c>
      <c r="E33" s="86"/>
    </row>
    <row r="34" spans="1:5" ht="26.25">
      <c r="A34" s="151" t="s">
        <v>115</v>
      </c>
      <c r="B34" s="40"/>
      <c r="C34" s="40"/>
      <c r="D34" s="90" t="s">
        <v>116</v>
      </c>
      <c r="E34" s="91"/>
    </row>
    <row r="35" ht="23.25">
      <c r="E35" s="92" t="s">
        <v>5</v>
      </c>
    </row>
    <row r="36" spans="1:5" ht="23.25">
      <c r="A36" s="33" t="s">
        <v>332</v>
      </c>
      <c r="B36" s="33"/>
      <c r="C36" s="33"/>
      <c r="D36" s="33"/>
      <c r="E36" s="93">
        <v>16678115.32</v>
      </c>
    </row>
    <row r="37" spans="1:5" ht="23.25">
      <c r="A37" s="33" t="s">
        <v>306</v>
      </c>
      <c r="B37" s="33"/>
      <c r="C37" s="33"/>
      <c r="D37" s="33"/>
      <c r="E37" s="93">
        <v>400</v>
      </c>
    </row>
    <row r="38" spans="1:5" ht="23.25">
      <c r="A38" s="33" t="s">
        <v>307</v>
      </c>
      <c r="B38" s="33"/>
      <c r="C38" s="33"/>
      <c r="D38" s="33"/>
      <c r="E38" s="93">
        <v>9.5</v>
      </c>
    </row>
    <row r="39" spans="1:5" ht="23.25">
      <c r="A39" s="33"/>
      <c r="B39" s="33"/>
      <c r="C39" s="33"/>
      <c r="D39" s="33"/>
      <c r="E39" s="94"/>
    </row>
    <row r="40" spans="1:5" ht="23.25">
      <c r="A40" s="33" t="s">
        <v>192</v>
      </c>
      <c r="B40" s="33" t="s">
        <v>192</v>
      </c>
      <c r="C40" s="33" t="s">
        <v>193</v>
      </c>
      <c r="D40" s="33"/>
      <c r="E40" s="94" t="s">
        <v>194</v>
      </c>
    </row>
    <row r="41" spans="1:5" ht="23.25">
      <c r="A41" s="95" t="s">
        <v>117</v>
      </c>
      <c r="B41" s="95" t="s">
        <v>118</v>
      </c>
      <c r="C41" s="251" t="s">
        <v>119</v>
      </c>
      <c r="D41" s="252"/>
      <c r="E41" s="94"/>
    </row>
    <row r="42" spans="1:5" ht="21">
      <c r="A42" s="27" t="s">
        <v>120</v>
      </c>
      <c r="B42" s="27" t="s">
        <v>120</v>
      </c>
      <c r="C42" s="27" t="s">
        <v>121</v>
      </c>
      <c r="E42" s="94" t="s">
        <v>122</v>
      </c>
    </row>
    <row r="43" spans="1:5" ht="23.25">
      <c r="A43" s="33" t="s">
        <v>123</v>
      </c>
      <c r="B43" s="33"/>
      <c r="C43" s="33"/>
      <c r="D43" s="33"/>
      <c r="E43" s="67"/>
    </row>
    <row r="44" spans="1:5" ht="23.25">
      <c r="A44" s="95" t="s">
        <v>124</v>
      </c>
      <c r="B44" s="95" t="s">
        <v>125</v>
      </c>
      <c r="C44" s="251" t="s">
        <v>119</v>
      </c>
      <c r="D44" s="252"/>
      <c r="E44" s="67"/>
    </row>
    <row r="45" spans="1:5" ht="23.25">
      <c r="A45" s="96" t="s">
        <v>282</v>
      </c>
      <c r="B45" s="97" t="s">
        <v>304</v>
      </c>
      <c r="C45" s="210">
        <v>2385</v>
      </c>
      <c r="D45" s="211"/>
      <c r="E45" s="98"/>
    </row>
    <row r="46" spans="1:5" ht="23.25">
      <c r="A46" s="96" t="s">
        <v>282</v>
      </c>
      <c r="B46" s="97" t="s">
        <v>305</v>
      </c>
      <c r="C46" s="210">
        <v>2830</v>
      </c>
      <c r="D46" s="211"/>
      <c r="E46" s="98"/>
    </row>
    <row r="47" spans="1:5" ht="23.25">
      <c r="A47" s="33" t="s">
        <v>283</v>
      </c>
      <c r="B47" s="97" t="s">
        <v>285</v>
      </c>
      <c r="C47" s="210">
        <v>1750</v>
      </c>
      <c r="D47" s="211"/>
      <c r="E47" s="99"/>
    </row>
    <row r="48" spans="1:5" ht="23.25">
      <c r="A48" s="33" t="s">
        <v>286</v>
      </c>
      <c r="B48" s="97" t="s">
        <v>289</v>
      </c>
      <c r="C48" s="210">
        <v>595</v>
      </c>
      <c r="D48" s="211"/>
      <c r="E48" s="99"/>
    </row>
    <row r="49" spans="1:5" ht="23.25">
      <c r="A49" s="33" t="s">
        <v>286</v>
      </c>
      <c r="B49" s="97" t="s">
        <v>291</v>
      </c>
      <c r="C49" s="210">
        <v>9600</v>
      </c>
      <c r="D49" s="211"/>
      <c r="E49" s="99"/>
    </row>
    <row r="50" spans="1:5" ht="23.25">
      <c r="A50" s="33" t="s">
        <v>292</v>
      </c>
      <c r="B50" s="97" t="s">
        <v>295</v>
      </c>
      <c r="C50" s="210">
        <v>1950</v>
      </c>
      <c r="D50" s="211"/>
      <c r="E50" s="99"/>
    </row>
    <row r="51" spans="1:5" ht="23.25">
      <c r="A51" s="33" t="s">
        <v>319</v>
      </c>
      <c r="B51" s="97" t="s">
        <v>320</v>
      </c>
      <c r="C51" s="210">
        <v>2700</v>
      </c>
      <c r="D51" s="211"/>
      <c r="E51" s="99"/>
    </row>
    <row r="52" spans="1:5" ht="23.25">
      <c r="A52" s="33" t="s">
        <v>319</v>
      </c>
      <c r="B52" s="97" t="s">
        <v>321</v>
      </c>
      <c r="C52" s="210">
        <v>5986</v>
      </c>
      <c r="D52" s="211"/>
      <c r="E52" s="99"/>
    </row>
    <row r="53" spans="1:5" ht="23.25">
      <c r="A53" s="33" t="s">
        <v>319</v>
      </c>
      <c r="B53" s="97" t="s">
        <v>322</v>
      </c>
      <c r="C53" s="210">
        <v>520</v>
      </c>
      <c r="D53" s="211"/>
      <c r="E53" s="99"/>
    </row>
    <row r="54" spans="1:5" ht="23.25">
      <c r="A54" s="33" t="s">
        <v>319</v>
      </c>
      <c r="B54" s="97" t="s">
        <v>323</v>
      </c>
      <c r="C54" s="210">
        <v>1194.1</v>
      </c>
      <c r="D54" s="211"/>
      <c r="E54" s="99"/>
    </row>
    <row r="55" spans="1:5" ht="23.25">
      <c r="A55" s="33" t="s">
        <v>319</v>
      </c>
      <c r="B55" s="97" t="s">
        <v>324</v>
      </c>
      <c r="C55" s="210">
        <v>5000</v>
      </c>
      <c r="D55" s="211"/>
      <c r="E55" s="99"/>
    </row>
    <row r="56" spans="1:5" ht="23.25">
      <c r="A56" s="33" t="s">
        <v>319</v>
      </c>
      <c r="B56" s="97" t="s">
        <v>325</v>
      </c>
      <c r="C56" s="210">
        <v>1660</v>
      </c>
      <c r="D56" s="211"/>
      <c r="E56" s="99"/>
    </row>
    <row r="57" spans="1:5" ht="23.25">
      <c r="A57" s="33" t="s">
        <v>319</v>
      </c>
      <c r="B57" s="97" t="s">
        <v>326</v>
      </c>
      <c r="C57" s="210">
        <v>29620.56</v>
      </c>
      <c r="D57" s="211"/>
      <c r="E57" s="99"/>
    </row>
    <row r="58" spans="1:5" ht="23.25">
      <c r="A58" s="33" t="s">
        <v>319</v>
      </c>
      <c r="B58" s="97" t="s">
        <v>327</v>
      </c>
      <c r="C58" s="210">
        <v>18050</v>
      </c>
      <c r="D58" s="211"/>
      <c r="E58" s="99"/>
    </row>
    <row r="59" spans="1:5" ht="23.25">
      <c r="A59" s="33" t="s">
        <v>319</v>
      </c>
      <c r="B59" s="97" t="s">
        <v>328</v>
      </c>
      <c r="C59" s="210">
        <v>5000</v>
      </c>
      <c r="D59" s="211"/>
      <c r="E59" s="99">
        <f>C45+C46+C47+C48+C49+C50+C51+C52+C53+C54+C55+C56+C57+C58+C59</f>
        <v>88840.66</v>
      </c>
    </row>
    <row r="60" spans="1:5" ht="23.25">
      <c r="A60" s="33" t="s">
        <v>126</v>
      </c>
      <c r="B60" s="33"/>
      <c r="C60" s="33"/>
      <c r="D60" s="33"/>
      <c r="E60" s="67"/>
    </row>
    <row r="61" spans="1:5" ht="23.25">
      <c r="A61" s="100" t="s">
        <v>127</v>
      </c>
      <c r="B61" s="33"/>
      <c r="C61" s="33"/>
      <c r="D61" s="33"/>
      <c r="E61" s="67"/>
    </row>
    <row r="62" spans="1:5" ht="23.25">
      <c r="A62" s="33" t="s">
        <v>120</v>
      </c>
      <c r="B62" s="33" t="s">
        <v>120</v>
      </c>
      <c r="C62" s="33" t="s">
        <v>128</v>
      </c>
      <c r="D62" s="33"/>
      <c r="E62" s="67" t="s">
        <v>129</v>
      </c>
    </row>
    <row r="63" spans="1:5" ht="23.25">
      <c r="A63" s="101" t="s">
        <v>329</v>
      </c>
      <c r="B63" s="101"/>
      <c r="C63" s="101"/>
      <c r="D63" s="101"/>
      <c r="E63" s="102">
        <f>E36-E37+E38-E59</f>
        <v>16588884.16</v>
      </c>
    </row>
    <row r="64" spans="1:5" ht="23.25">
      <c r="A64" s="212" t="s">
        <v>130</v>
      </c>
      <c r="B64" s="249"/>
      <c r="C64" s="250" t="s">
        <v>131</v>
      </c>
      <c r="D64" s="212"/>
      <c r="E64" s="212"/>
    </row>
    <row r="65" spans="1:5" ht="23.25">
      <c r="A65" s="33" t="s">
        <v>191</v>
      </c>
      <c r="B65" s="33" t="s">
        <v>330</v>
      </c>
      <c r="C65" s="67" t="s">
        <v>331</v>
      </c>
      <c r="D65" s="50"/>
      <c r="E65" s="33"/>
    </row>
    <row r="66" spans="1:5" ht="23.25">
      <c r="A66" s="101" t="s">
        <v>299</v>
      </c>
      <c r="B66" s="101"/>
      <c r="C66" s="103" t="s">
        <v>300</v>
      </c>
      <c r="D66" s="101"/>
      <c r="E66" s="101"/>
    </row>
    <row r="67" spans="1:5" ht="22.5" customHeight="1">
      <c r="A67" s="86" t="s">
        <v>0</v>
      </c>
      <c r="B67" s="87"/>
      <c r="C67" s="88"/>
      <c r="D67" s="89" t="s">
        <v>114</v>
      </c>
      <c r="E67" s="86"/>
    </row>
    <row r="68" spans="1:5" ht="23.25" customHeight="1">
      <c r="A68" s="151" t="s">
        <v>115</v>
      </c>
      <c r="B68" s="40"/>
      <c r="C68" s="40"/>
      <c r="D68" s="90" t="s">
        <v>116</v>
      </c>
      <c r="E68" s="91"/>
    </row>
    <row r="69" ht="18" customHeight="1">
      <c r="E69" s="92" t="s">
        <v>5</v>
      </c>
    </row>
    <row r="70" spans="1:5" ht="21" customHeight="1">
      <c r="A70" s="33" t="s">
        <v>416</v>
      </c>
      <c r="B70" s="33"/>
      <c r="C70" s="33"/>
      <c r="D70" s="33"/>
      <c r="E70" s="93">
        <v>14852152.41</v>
      </c>
    </row>
    <row r="71" ht="10.5" customHeight="1">
      <c r="E71" s="93">
        <v>0</v>
      </c>
    </row>
    <row r="72" spans="1:5" ht="11.25" customHeight="1">
      <c r="A72" s="33"/>
      <c r="B72" s="33"/>
      <c r="C72" s="33"/>
      <c r="D72" s="33"/>
      <c r="E72" s="93"/>
    </row>
    <row r="73" spans="1:5" ht="12" customHeight="1">
      <c r="A73" s="33"/>
      <c r="B73" s="33"/>
      <c r="C73" s="33"/>
      <c r="D73" s="33"/>
      <c r="E73" s="94"/>
    </row>
    <row r="74" spans="1:5" ht="18" customHeight="1">
      <c r="A74" s="33" t="s">
        <v>192</v>
      </c>
      <c r="B74" s="33" t="s">
        <v>192</v>
      </c>
      <c r="C74" s="33" t="s">
        <v>193</v>
      </c>
      <c r="D74" s="33"/>
      <c r="E74" s="94" t="s">
        <v>194</v>
      </c>
    </row>
    <row r="75" spans="1:5" ht="18.75" customHeight="1">
      <c r="A75" s="95" t="s">
        <v>117</v>
      </c>
      <c r="B75" s="95" t="s">
        <v>118</v>
      </c>
      <c r="C75" s="251" t="s">
        <v>119</v>
      </c>
      <c r="D75" s="252"/>
      <c r="E75" s="94"/>
    </row>
    <row r="76" spans="1:5" ht="15" customHeight="1">
      <c r="A76" s="27" t="s">
        <v>120</v>
      </c>
      <c r="B76" s="27" t="s">
        <v>120</v>
      </c>
      <c r="C76" s="27" t="s">
        <v>121</v>
      </c>
      <c r="E76" s="94" t="s">
        <v>122</v>
      </c>
    </row>
    <row r="77" spans="1:5" ht="20.25" customHeight="1">
      <c r="A77" s="33" t="s">
        <v>123</v>
      </c>
      <c r="B77" s="33"/>
      <c r="C77" s="33"/>
      <c r="D77" s="33"/>
      <c r="E77" s="67"/>
    </row>
    <row r="78" spans="1:5" ht="23.25">
      <c r="A78" s="95" t="s">
        <v>124</v>
      </c>
      <c r="B78" s="95" t="s">
        <v>125</v>
      </c>
      <c r="C78" s="251" t="s">
        <v>119</v>
      </c>
      <c r="D78" s="252"/>
      <c r="E78" s="67"/>
    </row>
    <row r="79" spans="1:5" ht="19.5" customHeight="1">
      <c r="A79" s="96" t="s">
        <v>417</v>
      </c>
      <c r="B79" s="97" t="s">
        <v>393</v>
      </c>
      <c r="C79" s="210">
        <v>2050</v>
      </c>
      <c r="D79" s="211"/>
      <c r="E79" s="98"/>
    </row>
    <row r="80" spans="1:5" ht="19.5" customHeight="1">
      <c r="A80" s="96" t="s">
        <v>418</v>
      </c>
      <c r="B80" s="97" t="s">
        <v>419</v>
      </c>
      <c r="C80" s="210">
        <v>4950</v>
      </c>
      <c r="D80" s="211"/>
      <c r="E80" s="98"/>
    </row>
    <row r="81" spans="1:5" ht="18.75" customHeight="1">
      <c r="A81" s="96" t="s">
        <v>420</v>
      </c>
      <c r="B81" s="97" t="s">
        <v>421</v>
      </c>
      <c r="C81" s="210">
        <v>540</v>
      </c>
      <c r="D81" s="211"/>
      <c r="E81" s="99"/>
    </row>
    <row r="82" spans="1:5" ht="19.5" customHeight="1">
      <c r="A82" s="96" t="s">
        <v>422</v>
      </c>
      <c r="B82" s="97" t="s">
        <v>423</v>
      </c>
      <c r="C82" s="210">
        <v>2741</v>
      </c>
      <c r="D82" s="211"/>
      <c r="E82" s="99"/>
    </row>
    <row r="83" spans="1:5" ht="19.5" customHeight="1">
      <c r="A83" s="96" t="s">
        <v>422</v>
      </c>
      <c r="B83" s="97" t="s">
        <v>424</v>
      </c>
      <c r="C83" s="210">
        <v>8590</v>
      </c>
      <c r="D83" s="211"/>
      <c r="E83" s="99"/>
    </row>
    <row r="84" spans="1:5" ht="19.5" customHeight="1">
      <c r="A84" s="96" t="s">
        <v>422</v>
      </c>
      <c r="B84" s="97" t="s">
        <v>425</v>
      </c>
      <c r="C84" s="210">
        <v>14850</v>
      </c>
      <c r="D84" s="211"/>
      <c r="E84" s="99"/>
    </row>
    <row r="85" spans="1:5" ht="19.5" customHeight="1">
      <c r="A85" s="96" t="s">
        <v>422</v>
      </c>
      <c r="B85" s="97" t="s">
        <v>426</v>
      </c>
      <c r="C85" s="210">
        <v>32681.25</v>
      </c>
      <c r="D85" s="211"/>
      <c r="E85" s="99"/>
    </row>
    <row r="86" spans="1:5" ht="20.25" customHeight="1">
      <c r="A86" s="96" t="s">
        <v>422</v>
      </c>
      <c r="B86" s="97" t="s">
        <v>427</v>
      </c>
      <c r="C86" s="210">
        <v>4770</v>
      </c>
      <c r="D86" s="211"/>
      <c r="E86" s="99"/>
    </row>
    <row r="87" spans="1:5" ht="20.25" customHeight="1">
      <c r="A87" s="96" t="s">
        <v>422</v>
      </c>
      <c r="B87" s="97" t="s">
        <v>428</v>
      </c>
      <c r="C87" s="210">
        <v>59462.35</v>
      </c>
      <c r="D87" s="211"/>
      <c r="E87" s="99"/>
    </row>
    <row r="88" spans="1:5" ht="20.25" customHeight="1">
      <c r="A88" s="96" t="s">
        <v>432</v>
      </c>
      <c r="B88" s="97" t="s">
        <v>429</v>
      </c>
      <c r="C88" s="210">
        <v>8875</v>
      </c>
      <c r="D88" s="211"/>
      <c r="E88" s="99"/>
    </row>
    <row r="89" spans="1:5" ht="20.25" customHeight="1">
      <c r="A89" s="96" t="s">
        <v>432</v>
      </c>
      <c r="B89" s="97" t="s">
        <v>430</v>
      </c>
      <c r="C89" s="210">
        <v>14906</v>
      </c>
      <c r="D89" s="211"/>
      <c r="E89" s="99"/>
    </row>
    <row r="90" spans="1:5" ht="20.25" customHeight="1">
      <c r="A90" s="96" t="s">
        <v>432</v>
      </c>
      <c r="B90" s="97" t="s">
        <v>431</v>
      </c>
      <c r="C90" s="210">
        <v>960</v>
      </c>
      <c r="D90" s="211"/>
      <c r="E90" s="99"/>
    </row>
    <row r="91" spans="1:5" ht="18.75" customHeight="1">
      <c r="A91" s="96" t="s">
        <v>432</v>
      </c>
      <c r="B91" s="97" t="s">
        <v>433</v>
      </c>
      <c r="C91" s="210">
        <v>7000</v>
      </c>
      <c r="D91" s="211"/>
      <c r="E91" s="99"/>
    </row>
    <row r="92" spans="1:5" ht="19.5" customHeight="1">
      <c r="A92" s="96" t="s">
        <v>434</v>
      </c>
      <c r="B92" s="97" t="s">
        <v>435</v>
      </c>
      <c r="C92" s="210">
        <v>2477</v>
      </c>
      <c r="D92" s="211"/>
      <c r="E92" s="99"/>
    </row>
    <row r="93" spans="1:5" ht="19.5" customHeight="1">
      <c r="A93" s="96" t="s">
        <v>434</v>
      </c>
      <c r="B93" s="97" t="s">
        <v>436</v>
      </c>
      <c r="C93" s="210">
        <v>9800</v>
      </c>
      <c r="D93" s="211"/>
      <c r="E93" s="99"/>
    </row>
    <row r="94" spans="1:5" ht="19.5" customHeight="1">
      <c r="A94" s="96" t="s">
        <v>434</v>
      </c>
      <c r="B94" s="97" t="s">
        <v>437</v>
      </c>
      <c r="C94" s="210">
        <v>263736</v>
      </c>
      <c r="D94" s="211"/>
      <c r="E94" s="99"/>
    </row>
    <row r="95" spans="1:5" ht="19.5" customHeight="1">
      <c r="A95" s="96" t="s">
        <v>434</v>
      </c>
      <c r="B95" s="97" t="s">
        <v>438</v>
      </c>
      <c r="C95" s="210">
        <v>1900</v>
      </c>
      <c r="D95" s="211"/>
      <c r="E95" s="99"/>
    </row>
    <row r="96" spans="1:5" ht="19.5" customHeight="1">
      <c r="A96" s="96" t="s">
        <v>434</v>
      </c>
      <c r="B96" s="97" t="s">
        <v>439</v>
      </c>
      <c r="C96" s="210">
        <v>9900</v>
      </c>
      <c r="D96" s="211"/>
      <c r="E96" s="99"/>
    </row>
    <row r="97" spans="1:5" ht="19.5" customHeight="1">
      <c r="A97" s="96" t="s">
        <v>434</v>
      </c>
      <c r="B97" s="97" t="s">
        <v>440</v>
      </c>
      <c r="C97" s="210">
        <v>45504</v>
      </c>
      <c r="D97" s="211"/>
      <c r="E97" s="99"/>
    </row>
    <row r="98" spans="1:5" ht="19.5" customHeight="1">
      <c r="A98" s="96" t="s">
        <v>434</v>
      </c>
      <c r="B98" s="97" t="s">
        <v>441</v>
      </c>
      <c r="C98" s="210">
        <v>26280</v>
      </c>
      <c r="D98" s="211"/>
      <c r="E98" s="99"/>
    </row>
    <row r="99" spans="1:5" ht="19.5" customHeight="1">
      <c r="A99" s="96" t="s">
        <v>434</v>
      </c>
      <c r="B99" s="97" t="s">
        <v>442</v>
      </c>
      <c r="C99" s="210">
        <v>30662.33</v>
      </c>
      <c r="D99" s="211"/>
      <c r="E99" s="99"/>
    </row>
    <row r="100" spans="1:5" ht="19.5" customHeight="1">
      <c r="A100" s="96" t="s">
        <v>434</v>
      </c>
      <c r="B100" s="97" t="s">
        <v>443</v>
      </c>
      <c r="C100" s="210">
        <v>1830</v>
      </c>
      <c r="D100" s="211"/>
      <c r="E100" s="99">
        <f>C79+C80+C81+C82+C83+C84+C85+C86+C87+C88+C89+C90+C91+C92+C93+C94+C95+C96+C97+C98+C99+C100</f>
        <v>554464.9299999999</v>
      </c>
    </row>
    <row r="101" spans="1:5" ht="11.25" customHeight="1">
      <c r="A101" s="33"/>
      <c r="B101" s="97"/>
      <c r="C101" s="210"/>
      <c r="D101" s="211"/>
      <c r="E101" s="99"/>
    </row>
    <row r="102" spans="1:5" ht="18" customHeight="1">
      <c r="A102" s="33" t="s">
        <v>126</v>
      </c>
      <c r="B102" s="33"/>
      <c r="C102" s="33"/>
      <c r="D102" s="33"/>
      <c r="E102" s="67"/>
    </row>
    <row r="103" spans="1:5" ht="20.25" customHeight="1">
      <c r="A103" s="100" t="s">
        <v>127</v>
      </c>
      <c r="B103" s="33"/>
      <c r="C103" s="33"/>
      <c r="D103" s="33"/>
      <c r="E103" s="67"/>
    </row>
    <row r="104" spans="1:9" ht="20.25" customHeight="1">
      <c r="A104" s="33" t="s">
        <v>120</v>
      </c>
      <c r="B104" s="33" t="s">
        <v>120</v>
      </c>
      <c r="C104" s="33" t="s">
        <v>128</v>
      </c>
      <c r="D104" s="33"/>
      <c r="E104" s="67" t="s">
        <v>129</v>
      </c>
      <c r="I104" s="27">
        <f>17205504.49-17205104.49</f>
        <v>400</v>
      </c>
    </row>
    <row r="105" spans="1:5" ht="20.25" customHeight="1">
      <c r="A105" s="101" t="s">
        <v>444</v>
      </c>
      <c r="B105" s="101"/>
      <c r="C105" s="101"/>
      <c r="D105" s="101"/>
      <c r="E105" s="102">
        <f>E70-E100</f>
        <v>14297687.48</v>
      </c>
    </row>
    <row r="106" spans="1:5" ht="20.25" customHeight="1">
      <c r="A106" s="212" t="s">
        <v>130</v>
      </c>
      <c r="B106" s="249"/>
      <c r="C106" s="250" t="s">
        <v>131</v>
      </c>
      <c r="D106" s="212"/>
      <c r="E106" s="212"/>
    </row>
    <row r="107" spans="1:5" ht="19.5" customHeight="1">
      <c r="A107" s="33" t="s">
        <v>191</v>
      </c>
      <c r="B107" s="33" t="s">
        <v>445</v>
      </c>
      <c r="C107" s="67" t="s">
        <v>446</v>
      </c>
      <c r="D107" s="50"/>
      <c r="E107" s="33"/>
    </row>
    <row r="108" spans="1:5" ht="21" customHeight="1">
      <c r="A108" s="101" t="s">
        <v>299</v>
      </c>
      <c r="B108" s="101"/>
      <c r="C108" s="103" t="s">
        <v>300</v>
      </c>
      <c r="D108" s="101"/>
      <c r="E108" s="101"/>
    </row>
    <row r="109" spans="1:5" ht="21">
      <c r="A109" s="104"/>
      <c r="B109" s="104"/>
      <c r="C109" s="104"/>
      <c r="D109" s="104"/>
      <c r="E109" s="104"/>
    </row>
    <row r="110" spans="1:5" ht="21">
      <c r="A110" s="104"/>
      <c r="B110" s="104"/>
      <c r="C110" s="104"/>
      <c r="D110" s="104"/>
      <c r="E110" s="104"/>
    </row>
    <row r="111" spans="1:5" ht="21">
      <c r="A111" s="104"/>
      <c r="B111" s="104"/>
      <c r="C111" s="104"/>
      <c r="D111" s="104"/>
      <c r="E111" s="104"/>
    </row>
    <row r="112" spans="1:5" ht="21">
      <c r="A112" s="104"/>
      <c r="B112" s="104"/>
      <c r="C112" s="104"/>
      <c r="D112" s="104"/>
      <c r="E112" s="104"/>
    </row>
    <row r="113" spans="1:5" ht="21">
      <c r="A113" s="104"/>
      <c r="B113" s="104"/>
      <c r="C113" s="104"/>
      <c r="D113" s="104"/>
      <c r="E113" s="104"/>
    </row>
    <row r="114" spans="1:5" ht="21">
      <c r="A114" s="104"/>
      <c r="B114" s="104"/>
      <c r="C114" s="104"/>
      <c r="D114" s="104"/>
      <c r="E114" s="104"/>
    </row>
    <row r="115" spans="1:5" ht="21">
      <c r="A115" s="104"/>
      <c r="B115" s="104"/>
      <c r="C115" s="104"/>
      <c r="D115" s="104"/>
      <c r="E115" s="104"/>
    </row>
    <row r="116" spans="1:5" ht="21">
      <c r="A116" s="104"/>
      <c r="B116" s="104"/>
      <c r="C116" s="104"/>
      <c r="D116" s="104"/>
      <c r="E116" s="104"/>
    </row>
    <row r="117" spans="1:5" ht="21">
      <c r="A117" s="104"/>
      <c r="B117" s="104"/>
      <c r="C117" s="104"/>
      <c r="D117" s="104"/>
      <c r="E117" s="104"/>
    </row>
  </sheetData>
  <mergeCells count="63">
    <mergeCell ref="C100:D100"/>
    <mergeCell ref="C95:D95"/>
    <mergeCell ref="C96:D96"/>
    <mergeCell ref="C98:D98"/>
    <mergeCell ref="C99:D99"/>
    <mergeCell ref="C52:D52"/>
    <mergeCell ref="C53:D53"/>
    <mergeCell ref="A64:B64"/>
    <mergeCell ref="C64:E64"/>
    <mergeCell ref="C54:D54"/>
    <mergeCell ref="C55:D55"/>
    <mergeCell ref="C56:D56"/>
    <mergeCell ref="C57:D57"/>
    <mergeCell ref="C58:D58"/>
    <mergeCell ref="C59:D59"/>
    <mergeCell ref="C50:D50"/>
    <mergeCell ref="C51:D51"/>
    <mergeCell ref="C47:D47"/>
    <mergeCell ref="C48:D48"/>
    <mergeCell ref="C46:D46"/>
    <mergeCell ref="A30:B30"/>
    <mergeCell ref="C44:D44"/>
    <mergeCell ref="C49:D49"/>
    <mergeCell ref="C24:D24"/>
    <mergeCell ref="C25:D25"/>
    <mergeCell ref="C41:D41"/>
    <mergeCell ref="C45:D45"/>
    <mergeCell ref="C20:D20"/>
    <mergeCell ref="C21:D21"/>
    <mergeCell ref="C30:E30"/>
    <mergeCell ref="C15:D15"/>
    <mergeCell ref="C16:D16"/>
    <mergeCell ref="C17:D17"/>
    <mergeCell ref="C18:D18"/>
    <mergeCell ref="C19:D19"/>
    <mergeCell ref="C22:D22"/>
    <mergeCell ref="C23:D23"/>
    <mergeCell ref="C9:D9"/>
    <mergeCell ref="C12:D12"/>
    <mergeCell ref="C13:D13"/>
    <mergeCell ref="C14:D14"/>
    <mergeCell ref="C75:D75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101:D101"/>
    <mergeCell ref="A106:B106"/>
    <mergeCell ref="C106:E106"/>
    <mergeCell ref="C89:D89"/>
    <mergeCell ref="C90:D90"/>
    <mergeCell ref="C91:D91"/>
    <mergeCell ref="C97:D97"/>
    <mergeCell ref="C92:D92"/>
    <mergeCell ref="C93:D93"/>
    <mergeCell ref="C94:D94"/>
  </mergeCells>
  <printOptions/>
  <pageMargins left="0.6" right="0.36" top="0.53" bottom="0.47" header="0.3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9"/>
  <sheetViews>
    <sheetView workbookViewId="0" topLeftCell="A76">
      <selection activeCell="D84" sqref="D84"/>
    </sheetView>
  </sheetViews>
  <sheetFormatPr defaultColWidth="9.140625" defaultRowHeight="12.75"/>
  <cols>
    <col min="1" max="1" width="3.28125" style="27" customWidth="1"/>
    <col min="2" max="2" width="44.140625" style="27" customWidth="1"/>
    <col min="3" max="3" width="9.140625" style="27" customWidth="1"/>
    <col min="4" max="4" width="7.57421875" style="27" customWidth="1"/>
    <col min="5" max="5" width="7.00390625" style="27" customWidth="1"/>
    <col min="6" max="6" width="7.7109375" style="27" customWidth="1"/>
    <col min="7" max="7" width="7.00390625" style="27" customWidth="1"/>
    <col min="8" max="8" width="7.7109375" style="27" customWidth="1"/>
    <col min="9" max="9" width="7.00390625" style="27" customWidth="1"/>
    <col min="10" max="10" width="14.28125" style="27" customWidth="1"/>
    <col min="11" max="11" width="9.140625" style="27" customWidth="1"/>
    <col min="12" max="12" width="13.421875" style="27" customWidth="1"/>
    <col min="13" max="16384" width="9.140625" style="27" customWidth="1"/>
  </cols>
  <sheetData>
    <row r="1" spans="2:9" s="33" customFormat="1" ht="23.25">
      <c r="B1" s="28"/>
      <c r="C1" s="28"/>
      <c r="D1" s="285"/>
      <c r="E1" s="285"/>
      <c r="F1" s="28"/>
      <c r="G1" s="28"/>
      <c r="H1" s="285" t="s">
        <v>75</v>
      </c>
      <c r="I1" s="285"/>
    </row>
    <row r="2" spans="1:9" s="33" customFormat="1" ht="23.25">
      <c r="A2" s="285" t="s">
        <v>0</v>
      </c>
      <c r="B2" s="285"/>
      <c r="C2" s="285"/>
      <c r="D2" s="285"/>
      <c r="E2" s="285"/>
      <c r="F2" s="285"/>
      <c r="G2" s="285"/>
      <c r="H2" s="285"/>
      <c r="I2" s="285"/>
    </row>
    <row r="3" spans="1:9" s="33" customFormat="1" ht="23.25">
      <c r="A3" s="285" t="s">
        <v>76</v>
      </c>
      <c r="B3" s="285"/>
      <c r="C3" s="285"/>
      <c r="D3" s="285"/>
      <c r="E3" s="285"/>
      <c r="F3" s="285"/>
      <c r="G3" s="285"/>
      <c r="H3" s="285"/>
      <c r="I3" s="285"/>
    </row>
    <row r="4" spans="1:9" s="33" customFormat="1" ht="23.25">
      <c r="A4" s="287" t="s">
        <v>409</v>
      </c>
      <c r="B4" s="287"/>
      <c r="C4" s="287"/>
      <c r="D4" s="287"/>
      <c r="E4" s="287"/>
      <c r="F4" s="287"/>
      <c r="G4" s="287"/>
      <c r="H4" s="287"/>
      <c r="I4" s="287"/>
    </row>
    <row r="5" spans="1:9" ht="21">
      <c r="A5" s="270" t="s">
        <v>6</v>
      </c>
      <c r="B5" s="271"/>
      <c r="C5" s="70" t="s">
        <v>8</v>
      </c>
      <c r="D5" s="270" t="s">
        <v>3</v>
      </c>
      <c r="E5" s="271"/>
      <c r="F5" s="286" t="s">
        <v>77</v>
      </c>
      <c r="G5" s="241"/>
      <c r="H5" s="286" t="s">
        <v>78</v>
      </c>
      <c r="I5" s="241"/>
    </row>
    <row r="6" spans="1:9" ht="21">
      <c r="A6" s="272"/>
      <c r="B6" s="273"/>
      <c r="C6" s="71" t="s">
        <v>7</v>
      </c>
      <c r="D6" s="274"/>
      <c r="E6" s="275"/>
      <c r="F6" s="231" t="s">
        <v>79</v>
      </c>
      <c r="G6" s="233"/>
      <c r="H6" s="231" t="s">
        <v>9</v>
      </c>
      <c r="I6" s="233"/>
    </row>
    <row r="7" spans="1:10" ht="21">
      <c r="A7" s="69" t="s">
        <v>80</v>
      </c>
      <c r="B7" s="127"/>
      <c r="C7" s="41"/>
      <c r="D7" s="72"/>
      <c r="E7" s="73"/>
      <c r="F7" s="72"/>
      <c r="G7" s="73"/>
      <c r="H7" s="72"/>
      <c r="I7" s="73"/>
      <c r="J7" s="130"/>
    </row>
    <row r="8" spans="1:10" ht="21">
      <c r="A8" s="69" t="s">
        <v>81</v>
      </c>
      <c r="B8" s="127"/>
      <c r="C8" s="74" t="s">
        <v>42</v>
      </c>
      <c r="D8" s="276"/>
      <c r="E8" s="277"/>
      <c r="F8" s="276"/>
      <c r="G8" s="277"/>
      <c r="H8" s="276"/>
      <c r="I8" s="277"/>
      <c r="J8" s="130"/>
    </row>
    <row r="9" spans="1:10" ht="21">
      <c r="A9" s="129">
        <v>1</v>
      </c>
      <c r="B9" s="128" t="s">
        <v>150</v>
      </c>
      <c r="C9" s="74" t="s">
        <v>82</v>
      </c>
      <c r="D9" s="276">
        <v>220000</v>
      </c>
      <c r="E9" s="277"/>
      <c r="F9" s="257">
        <v>200112</v>
      </c>
      <c r="G9" s="258"/>
      <c r="H9" s="257">
        <v>1600</v>
      </c>
      <c r="I9" s="258"/>
      <c r="J9" s="130">
        <f>H9+F9</f>
        <v>201712</v>
      </c>
    </row>
    <row r="10" spans="1:11" ht="21">
      <c r="A10" s="129">
        <v>2</v>
      </c>
      <c r="B10" s="128" t="s">
        <v>151</v>
      </c>
      <c r="C10" s="74" t="s">
        <v>83</v>
      </c>
      <c r="D10" s="276">
        <v>23000</v>
      </c>
      <c r="E10" s="277"/>
      <c r="F10" s="257">
        <v>20847.75</v>
      </c>
      <c r="G10" s="258"/>
      <c r="H10" s="257">
        <v>1338.55</v>
      </c>
      <c r="I10" s="258"/>
      <c r="J10" s="130">
        <f>H10+F10</f>
        <v>22186.3</v>
      </c>
      <c r="K10" s="75"/>
    </row>
    <row r="11" spans="1:10" ht="21">
      <c r="A11" s="129">
        <v>3</v>
      </c>
      <c r="B11" s="128" t="s">
        <v>152</v>
      </c>
      <c r="C11" s="74" t="s">
        <v>84</v>
      </c>
      <c r="D11" s="276">
        <v>41000</v>
      </c>
      <c r="E11" s="277"/>
      <c r="F11" s="257">
        <v>35400</v>
      </c>
      <c r="G11" s="258"/>
      <c r="H11" s="257">
        <v>0</v>
      </c>
      <c r="I11" s="258"/>
      <c r="J11" s="130">
        <f>H11+F11</f>
        <v>35400</v>
      </c>
    </row>
    <row r="12" spans="1:10" ht="21.75" thickBot="1">
      <c r="A12" s="129">
        <v>4</v>
      </c>
      <c r="B12" s="128" t="s">
        <v>153</v>
      </c>
      <c r="C12" s="132" t="s">
        <v>85</v>
      </c>
      <c r="D12" s="265">
        <v>0</v>
      </c>
      <c r="E12" s="266"/>
      <c r="F12" s="265">
        <v>0</v>
      </c>
      <c r="G12" s="266"/>
      <c r="H12" s="265">
        <v>0</v>
      </c>
      <c r="I12" s="266"/>
      <c r="J12" s="130">
        <f>H12+F12</f>
        <v>0</v>
      </c>
    </row>
    <row r="13" spans="1:10" ht="21.75" thickBot="1">
      <c r="A13" s="278" t="s">
        <v>69</v>
      </c>
      <c r="B13" s="279"/>
      <c r="C13" s="131"/>
      <c r="D13" s="288">
        <f>SUM(D8:D12)</f>
        <v>284000</v>
      </c>
      <c r="E13" s="289"/>
      <c r="F13" s="288">
        <f>SUM(F9:F12)</f>
        <v>256359.75</v>
      </c>
      <c r="G13" s="289"/>
      <c r="H13" s="288">
        <f>SUM(H9:H12)</f>
        <v>2938.55</v>
      </c>
      <c r="I13" s="289"/>
      <c r="J13" s="130"/>
    </row>
    <row r="14" spans="1:10" ht="21">
      <c r="A14" s="69" t="s">
        <v>86</v>
      </c>
      <c r="B14" s="127"/>
      <c r="C14" s="81" t="s">
        <v>43</v>
      </c>
      <c r="D14" s="77"/>
      <c r="E14" s="78"/>
      <c r="F14" s="77"/>
      <c r="G14" s="78"/>
      <c r="H14" s="79"/>
      <c r="I14" s="53"/>
      <c r="J14" s="130"/>
    </row>
    <row r="15" spans="1:10" ht="21">
      <c r="A15" s="129">
        <v>1</v>
      </c>
      <c r="B15" s="128" t="s">
        <v>154</v>
      </c>
      <c r="C15" s="74" t="s">
        <v>87</v>
      </c>
      <c r="D15" s="257">
        <v>0</v>
      </c>
      <c r="E15" s="258"/>
      <c r="F15" s="257">
        <v>0</v>
      </c>
      <c r="G15" s="258"/>
      <c r="H15" s="257">
        <v>0</v>
      </c>
      <c r="I15" s="258"/>
      <c r="J15" s="130"/>
    </row>
    <row r="16" spans="1:10" ht="21">
      <c r="A16" s="129">
        <v>2</v>
      </c>
      <c r="B16" s="128" t="s">
        <v>155</v>
      </c>
      <c r="C16" s="74" t="s">
        <v>87</v>
      </c>
      <c r="D16" s="257">
        <v>0</v>
      </c>
      <c r="E16" s="258"/>
      <c r="F16" s="257">
        <v>0</v>
      </c>
      <c r="G16" s="258"/>
      <c r="H16" s="257">
        <v>0</v>
      </c>
      <c r="I16" s="258"/>
      <c r="J16" s="130"/>
    </row>
    <row r="17" spans="1:10" ht="21">
      <c r="A17" s="129">
        <v>3</v>
      </c>
      <c r="B17" s="128" t="s">
        <v>156</v>
      </c>
      <c r="C17" s="74" t="s">
        <v>88</v>
      </c>
      <c r="D17" s="257">
        <v>100</v>
      </c>
      <c r="E17" s="258"/>
      <c r="F17" s="257">
        <v>0</v>
      </c>
      <c r="G17" s="258"/>
      <c r="H17" s="257">
        <v>0</v>
      </c>
      <c r="I17" s="258"/>
      <c r="J17" s="130"/>
    </row>
    <row r="18" spans="1:10" ht="21">
      <c r="A18" s="129">
        <v>4</v>
      </c>
      <c r="B18" s="128" t="s">
        <v>157</v>
      </c>
      <c r="C18" s="74" t="s">
        <v>89</v>
      </c>
      <c r="D18" s="257">
        <v>1000</v>
      </c>
      <c r="E18" s="258"/>
      <c r="F18" s="257">
        <v>0</v>
      </c>
      <c r="G18" s="258"/>
      <c r="H18" s="257">
        <v>0</v>
      </c>
      <c r="I18" s="258"/>
      <c r="J18" s="130">
        <f>H18+F18</f>
        <v>0</v>
      </c>
    </row>
    <row r="19" spans="1:10" ht="21">
      <c r="A19" s="129">
        <v>5</v>
      </c>
      <c r="B19" s="128" t="s">
        <v>158</v>
      </c>
      <c r="C19" s="74" t="s">
        <v>90</v>
      </c>
      <c r="D19" s="257">
        <v>50000</v>
      </c>
      <c r="E19" s="258"/>
      <c r="F19" s="257">
        <v>97760</v>
      </c>
      <c r="G19" s="258"/>
      <c r="H19" s="257">
        <v>13020</v>
      </c>
      <c r="I19" s="258"/>
      <c r="J19" s="130">
        <f aca="true" t="shared" si="0" ref="J19:J33">H19+F19</f>
        <v>110780</v>
      </c>
    </row>
    <row r="20" spans="1:10" ht="21">
      <c r="A20" s="129">
        <v>6</v>
      </c>
      <c r="B20" s="128" t="s">
        <v>182</v>
      </c>
      <c r="C20" s="74" t="s">
        <v>149</v>
      </c>
      <c r="D20" s="257">
        <v>72000</v>
      </c>
      <c r="E20" s="258"/>
      <c r="F20" s="253">
        <v>78300</v>
      </c>
      <c r="G20" s="254"/>
      <c r="H20" s="253">
        <v>6500</v>
      </c>
      <c r="I20" s="254"/>
      <c r="J20" s="130">
        <f t="shared" si="0"/>
        <v>84800</v>
      </c>
    </row>
    <row r="21" spans="1:10" ht="21">
      <c r="A21" s="129">
        <v>7</v>
      </c>
      <c r="B21" s="128" t="s">
        <v>159</v>
      </c>
      <c r="C21" s="74" t="s">
        <v>148</v>
      </c>
      <c r="D21" s="257">
        <v>10000</v>
      </c>
      <c r="E21" s="258"/>
      <c r="F21" s="257">
        <v>7700</v>
      </c>
      <c r="G21" s="258"/>
      <c r="H21" s="257">
        <v>0</v>
      </c>
      <c r="I21" s="258"/>
      <c r="J21" s="130">
        <f t="shared" si="0"/>
        <v>7700</v>
      </c>
    </row>
    <row r="22" spans="1:10" ht="21">
      <c r="A22" s="129">
        <v>8</v>
      </c>
      <c r="B22" s="128" t="s">
        <v>203</v>
      </c>
      <c r="C22" s="74" t="s">
        <v>202</v>
      </c>
      <c r="D22" s="257">
        <v>10000</v>
      </c>
      <c r="E22" s="258"/>
      <c r="F22" s="257">
        <v>5600</v>
      </c>
      <c r="G22" s="258"/>
      <c r="H22" s="257">
        <v>800</v>
      </c>
      <c r="I22" s="258"/>
      <c r="J22" s="130">
        <f t="shared" si="0"/>
        <v>6400</v>
      </c>
    </row>
    <row r="23" spans="1:10" ht="21">
      <c r="A23" s="129">
        <v>9</v>
      </c>
      <c r="B23" s="128" t="s">
        <v>160</v>
      </c>
      <c r="C23" s="74" t="s">
        <v>91</v>
      </c>
      <c r="D23" s="257">
        <v>1000</v>
      </c>
      <c r="E23" s="258"/>
      <c r="F23" s="257">
        <v>840</v>
      </c>
      <c r="G23" s="258"/>
      <c r="H23" s="257">
        <v>80</v>
      </c>
      <c r="I23" s="258"/>
      <c r="J23" s="130">
        <f t="shared" si="0"/>
        <v>920</v>
      </c>
    </row>
    <row r="24" spans="1:10" ht="21">
      <c r="A24" s="129">
        <v>10</v>
      </c>
      <c r="B24" s="128" t="s">
        <v>161</v>
      </c>
      <c r="C24" s="74" t="s">
        <v>92</v>
      </c>
      <c r="D24" s="257">
        <v>50000</v>
      </c>
      <c r="E24" s="258"/>
      <c r="F24" s="257">
        <v>28650</v>
      </c>
      <c r="G24" s="258"/>
      <c r="H24" s="257">
        <v>6050</v>
      </c>
      <c r="I24" s="258"/>
      <c r="J24" s="130">
        <f t="shared" si="0"/>
        <v>34700</v>
      </c>
    </row>
    <row r="25" spans="1:10" ht="21">
      <c r="A25" s="129">
        <v>11</v>
      </c>
      <c r="B25" s="128" t="s">
        <v>162</v>
      </c>
      <c r="C25" s="74" t="s">
        <v>93</v>
      </c>
      <c r="D25" s="257">
        <v>300000</v>
      </c>
      <c r="E25" s="258"/>
      <c r="F25" s="257">
        <v>105400</v>
      </c>
      <c r="G25" s="258"/>
      <c r="H25" s="257">
        <v>0</v>
      </c>
      <c r="I25" s="258"/>
      <c r="J25" s="130">
        <f t="shared" si="0"/>
        <v>105400</v>
      </c>
    </row>
    <row r="26" spans="1:10" ht="21">
      <c r="A26" s="129">
        <v>12</v>
      </c>
      <c r="B26" s="128" t="s">
        <v>163</v>
      </c>
      <c r="C26" s="74" t="s">
        <v>94</v>
      </c>
      <c r="D26" s="257">
        <v>500</v>
      </c>
      <c r="E26" s="258"/>
      <c r="F26" s="257">
        <v>0</v>
      </c>
      <c r="G26" s="258"/>
      <c r="H26" s="257">
        <v>0</v>
      </c>
      <c r="I26" s="258"/>
      <c r="J26" s="130">
        <f t="shared" si="0"/>
        <v>0</v>
      </c>
    </row>
    <row r="27" spans="1:10" ht="21">
      <c r="A27" s="129">
        <v>13</v>
      </c>
      <c r="B27" s="128" t="s">
        <v>164</v>
      </c>
      <c r="C27" s="74" t="s">
        <v>95</v>
      </c>
      <c r="D27" s="257">
        <v>1600</v>
      </c>
      <c r="E27" s="258"/>
      <c r="F27" s="257">
        <v>1600</v>
      </c>
      <c r="G27" s="258"/>
      <c r="H27" s="257">
        <v>0</v>
      </c>
      <c r="I27" s="258"/>
      <c r="J27" s="130">
        <f t="shared" si="0"/>
        <v>1600</v>
      </c>
    </row>
    <row r="28" spans="1:10" ht="21">
      <c r="A28" s="129">
        <v>14</v>
      </c>
      <c r="B28" s="128" t="s">
        <v>165</v>
      </c>
      <c r="C28" s="74" t="s">
        <v>96</v>
      </c>
      <c r="D28" s="257">
        <v>120000</v>
      </c>
      <c r="E28" s="258"/>
      <c r="F28" s="257">
        <v>191065</v>
      </c>
      <c r="G28" s="258"/>
      <c r="H28" s="257">
        <v>27960</v>
      </c>
      <c r="I28" s="258"/>
      <c r="J28" s="130">
        <f t="shared" si="0"/>
        <v>219025</v>
      </c>
    </row>
    <row r="29" spans="1:10" ht="21">
      <c r="A29" s="129">
        <v>15</v>
      </c>
      <c r="B29" s="128" t="s">
        <v>166</v>
      </c>
      <c r="C29" s="74" t="s">
        <v>97</v>
      </c>
      <c r="D29" s="257">
        <v>1500</v>
      </c>
      <c r="E29" s="258"/>
      <c r="F29" s="257">
        <v>957</v>
      </c>
      <c r="G29" s="258"/>
      <c r="H29" s="257">
        <v>121</v>
      </c>
      <c r="I29" s="258"/>
      <c r="J29" s="130">
        <f t="shared" si="0"/>
        <v>1078</v>
      </c>
    </row>
    <row r="30" spans="1:10" ht="21">
      <c r="A30" s="129">
        <v>16</v>
      </c>
      <c r="B30" s="128" t="s">
        <v>167</v>
      </c>
      <c r="C30" s="74" t="s">
        <v>98</v>
      </c>
      <c r="D30" s="257">
        <v>500</v>
      </c>
      <c r="E30" s="258"/>
      <c r="F30" s="257">
        <v>985</v>
      </c>
      <c r="G30" s="258"/>
      <c r="H30" s="257">
        <v>0</v>
      </c>
      <c r="I30" s="258"/>
      <c r="J30" s="130">
        <f t="shared" si="0"/>
        <v>985</v>
      </c>
    </row>
    <row r="31" spans="1:10" ht="21">
      <c r="A31" s="129">
        <v>17</v>
      </c>
      <c r="B31" s="128" t="s">
        <v>168</v>
      </c>
      <c r="C31" s="74" t="s">
        <v>99</v>
      </c>
      <c r="D31" s="257">
        <v>20000</v>
      </c>
      <c r="E31" s="258"/>
      <c r="F31" s="257">
        <v>13720</v>
      </c>
      <c r="G31" s="258"/>
      <c r="H31" s="257">
        <v>720</v>
      </c>
      <c r="I31" s="258"/>
      <c r="J31" s="130">
        <f t="shared" si="0"/>
        <v>14440</v>
      </c>
    </row>
    <row r="32" spans="1:10" ht="21.75" thickBot="1">
      <c r="A32" s="129">
        <v>18</v>
      </c>
      <c r="B32" s="104" t="s">
        <v>215</v>
      </c>
      <c r="C32" s="193"/>
      <c r="D32" s="290"/>
      <c r="E32" s="291"/>
      <c r="F32" s="290">
        <v>630</v>
      </c>
      <c r="G32" s="291"/>
      <c r="H32" s="290">
        <v>0</v>
      </c>
      <c r="I32" s="291"/>
      <c r="J32" s="130">
        <f>H32+F32</f>
        <v>630</v>
      </c>
    </row>
    <row r="33" spans="1:10" ht="21.75" thickBot="1">
      <c r="A33" s="278" t="s">
        <v>69</v>
      </c>
      <c r="B33" s="280"/>
      <c r="C33" s="133"/>
      <c r="D33" s="268">
        <f>SUM(D15:D31)</f>
        <v>638200</v>
      </c>
      <c r="E33" s="269"/>
      <c r="F33" s="259">
        <f>SUM(F15:F32)</f>
        <v>533207</v>
      </c>
      <c r="G33" s="260"/>
      <c r="H33" s="259">
        <f>SUM(H15:H32)</f>
        <v>55251</v>
      </c>
      <c r="I33" s="260"/>
      <c r="J33" s="130">
        <f t="shared" si="0"/>
        <v>588458</v>
      </c>
    </row>
    <row r="34" spans="1:9" ht="21">
      <c r="A34" s="69" t="s">
        <v>100</v>
      </c>
      <c r="B34" s="127"/>
      <c r="C34" s="81" t="s">
        <v>44</v>
      </c>
      <c r="D34" s="255"/>
      <c r="E34" s="256"/>
      <c r="F34" s="283"/>
      <c r="G34" s="284"/>
      <c r="H34" s="292"/>
      <c r="I34" s="293"/>
    </row>
    <row r="35" spans="1:10" ht="21">
      <c r="A35" s="129">
        <v>1</v>
      </c>
      <c r="B35" s="128" t="s">
        <v>169</v>
      </c>
      <c r="C35" s="74" t="s">
        <v>101</v>
      </c>
      <c r="D35" s="255">
        <v>50000</v>
      </c>
      <c r="E35" s="256"/>
      <c r="F35" s="257">
        <v>42692.18</v>
      </c>
      <c r="G35" s="258"/>
      <c r="H35" s="257">
        <v>0</v>
      </c>
      <c r="I35" s="258"/>
      <c r="J35" s="130">
        <f>H35+F35</f>
        <v>42692.18</v>
      </c>
    </row>
    <row r="36" spans="1:10" ht="21.75" thickBot="1">
      <c r="A36" s="129">
        <v>2</v>
      </c>
      <c r="B36" s="128" t="s">
        <v>170</v>
      </c>
      <c r="C36" s="132" t="s">
        <v>101</v>
      </c>
      <c r="D36" s="263">
        <v>80000</v>
      </c>
      <c r="E36" s="264"/>
      <c r="F36" s="265">
        <f>139873.39-505.98</f>
        <v>139367.41</v>
      </c>
      <c r="G36" s="266"/>
      <c r="H36" s="265">
        <f>2058.98+176.47</f>
        <v>2235.45</v>
      </c>
      <c r="I36" s="266"/>
      <c r="J36" s="130">
        <f aca="true" t="shared" si="1" ref="J36:J65">H36+F36</f>
        <v>141602.86000000002</v>
      </c>
    </row>
    <row r="37" spans="1:10" ht="21.75" thickBot="1">
      <c r="A37" s="231" t="s">
        <v>69</v>
      </c>
      <c r="B37" s="233"/>
      <c r="C37" s="133"/>
      <c r="D37" s="259">
        <f>SUM(D35:D36)</f>
        <v>130000</v>
      </c>
      <c r="E37" s="260"/>
      <c r="F37" s="268">
        <f>SUM(F35:F36)</f>
        <v>182059.59</v>
      </c>
      <c r="G37" s="269"/>
      <c r="H37" s="268">
        <f>SUM(H35:H36)</f>
        <v>2235.45</v>
      </c>
      <c r="I37" s="269"/>
      <c r="J37" s="130">
        <f t="shared" si="1"/>
        <v>184295.04</v>
      </c>
    </row>
    <row r="38" spans="1:10" ht="21">
      <c r="A38" s="171"/>
      <c r="B38" s="171"/>
      <c r="C38" s="104"/>
      <c r="D38" s="172"/>
      <c r="E38" s="172"/>
      <c r="F38" s="173"/>
      <c r="G38" s="173"/>
      <c r="H38" s="173"/>
      <c r="I38" s="173"/>
      <c r="J38" s="130"/>
    </row>
    <row r="39" spans="1:10" ht="17.25" customHeight="1">
      <c r="A39" s="171"/>
      <c r="B39" s="171"/>
      <c r="C39" s="104"/>
      <c r="D39" s="172"/>
      <c r="E39" s="172"/>
      <c r="F39" s="173"/>
      <c r="G39" s="173"/>
      <c r="H39" s="173"/>
      <c r="I39" s="173"/>
      <c r="J39" s="130"/>
    </row>
    <row r="40" spans="2:9" ht="21">
      <c r="B40" s="294" t="s">
        <v>205</v>
      </c>
      <c r="C40" s="294"/>
      <c r="D40" s="294"/>
      <c r="E40" s="294"/>
      <c r="F40" s="294"/>
      <c r="G40" s="294"/>
      <c r="H40" s="294"/>
      <c r="I40" s="294"/>
    </row>
    <row r="41" spans="2:7" ht="15" customHeight="1">
      <c r="B41" s="80"/>
      <c r="C41" s="80"/>
      <c r="D41" s="80"/>
      <c r="E41" s="80"/>
      <c r="F41" s="80"/>
      <c r="G41" s="80"/>
    </row>
    <row r="42" spans="1:9" ht="21">
      <c r="A42" s="270" t="s">
        <v>6</v>
      </c>
      <c r="B42" s="271"/>
      <c r="C42" s="70" t="s">
        <v>8</v>
      </c>
      <c r="D42" s="270" t="s">
        <v>3</v>
      </c>
      <c r="E42" s="271"/>
      <c r="F42" s="286" t="s">
        <v>77</v>
      </c>
      <c r="G42" s="241"/>
      <c r="H42" s="286" t="s">
        <v>78</v>
      </c>
      <c r="I42" s="241"/>
    </row>
    <row r="43" spans="1:9" ht="21">
      <c r="A43" s="272"/>
      <c r="B43" s="273"/>
      <c r="C43" s="71" t="s">
        <v>7</v>
      </c>
      <c r="D43" s="274"/>
      <c r="E43" s="275"/>
      <c r="F43" s="231" t="s">
        <v>79</v>
      </c>
      <c r="G43" s="233"/>
      <c r="H43" s="231" t="s">
        <v>9</v>
      </c>
      <c r="I43" s="233"/>
    </row>
    <row r="44" spans="1:10" ht="21">
      <c r="A44" s="69" t="s">
        <v>102</v>
      </c>
      <c r="B44" s="127"/>
      <c r="C44" s="81" t="s">
        <v>45</v>
      </c>
      <c r="D44" s="295"/>
      <c r="E44" s="296"/>
      <c r="F44" s="297"/>
      <c r="G44" s="298"/>
      <c r="H44" s="297"/>
      <c r="I44" s="298"/>
      <c r="J44" s="130">
        <f t="shared" si="1"/>
        <v>0</v>
      </c>
    </row>
    <row r="45" spans="1:10" ht="21">
      <c r="A45" s="129">
        <v>1</v>
      </c>
      <c r="B45" s="128" t="s">
        <v>171</v>
      </c>
      <c r="C45" s="74" t="s">
        <v>103</v>
      </c>
      <c r="D45" s="257">
        <v>0</v>
      </c>
      <c r="E45" s="258"/>
      <c r="F45" s="257">
        <v>0</v>
      </c>
      <c r="G45" s="258"/>
      <c r="H45" s="257">
        <v>0</v>
      </c>
      <c r="I45" s="258"/>
      <c r="J45" s="130">
        <f t="shared" si="1"/>
        <v>0</v>
      </c>
    </row>
    <row r="46" spans="1:10" ht="21.75" thickBot="1">
      <c r="A46" s="129">
        <v>2</v>
      </c>
      <c r="B46" s="128" t="s">
        <v>201</v>
      </c>
      <c r="C46" s="132" t="s">
        <v>104</v>
      </c>
      <c r="D46" s="265">
        <v>0</v>
      </c>
      <c r="E46" s="266"/>
      <c r="F46" s="265">
        <v>0</v>
      </c>
      <c r="G46" s="266"/>
      <c r="H46" s="265">
        <v>0</v>
      </c>
      <c r="I46" s="266"/>
      <c r="J46" s="130">
        <f t="shared" si="1"/>
        <v>0</v>
      </c>
    </row>
    <row r="47" spans="1:10" ht="21.75" thickBot="1">
      <c r="A47" s="278" t="s">
        <v>69</v>
      </c>
      <c r="B47" s="279"/>
      <c r="C47" s="133"/>
      <c r="D47" s="299">
        <v>0</v>
      </c>
      <c r="E47" s="300"/>
      <c r="F47" s="299">
        <v>0</v>
      </c>
      <c r="G47" s="300"/>
      <c r="H47" s="299">
        <v>0</v>
      </c>
      <c r="I47" s="300"/>
      <c r="J47" s="130">
        <f t="shared" si="1"/>
        <v>0</v>
      </c>
    </row>
    <row r="48" spans="1:10" ht="21">
      <c r="A48" s="69" t="s">
        <v>105</v>
      </c>
      <c r="B48" s="127"/>
      <c r="C48" s="81" t="s">
        <v>46</v>
      </c>
      <c r="D48" s="281"/>
      <c r="E48" s="282"/>
      <c r="F48" s="82"/>
      <c r="G48" s="83"/>
      <c r="H48" s="82"/>
      <c r="I48" s="83"/>
      <c r="J48" s="130">
        <f t="shared" si="1"/>
        <v>0</v>
      </c>
    </row>
    <row r="49" spans="1:10" ht="21">
      <c r="A49" s="129">
        <v>1</v>
      </c>
      <c r="B49" s="128" t="s">
        <v>172</v>
      </c>
      <c r="C49" s="74" t="s">
        <v>106</v>
      </c>
      <c r="D49" s="255">
        <v>50000</v>
      </c>
      <c r="E49" s="256"/>
      <c r="F49" s="257">
        <v>16000</v>
      </c>
      <c r="G49" s="258"/>
      <c r="H49" s="257">
        <v>0</v>
      </c>
      <c r="I49" s="258"/>
      <c r="J49" s="130">
        <f t="shared" si="1"/>
        <v>16000</v>
      </c>
    </row>
    <row r="50" spans="1:10" ht="21.75" thickBot="1">
      <c r="A50" s="129">
        <v>2</v>
      </c>
      <c r="B50" s="128" t="s">
        <v>173</v>
      </c>
      <c r="C50" s="132" t="s">
        <v>107</v>
      </c>
      <c r="D50" s="263">
        <v>50000</v>
      </c>
      <c r="E50" s="264"/>
      <c r="F50" s="263">
        <f>50353.5+23800-9.5</f>
        <v>74144</v>
      </c>
      <c r="G50" s="264"/>
      <c r="H50" s="265">
        <v>3300</v>
      </c>
      <c r="I50" s="266"/>
      <c r="J50" s="130">
        <f t="shared" si="1"/>
        <v>77444</v>
      </c>
    </row>
    <row r="51" spans="1:10" ht="18.75" customHeight="1" thickBot="1">
      <c r="A51" s="278" t="s">
        <v>69</v>
      </c>
      <c r="B51" s="279"/>
      <c r="C51" s="133"/>
      <c r="D51" s="259">
        <f>SUM(D49:D50)</f>
        <v>100000</v>
      </c>
      <c r="E51" s="260"/>
      <c r="F51" s="259">
        <f>SUM(F49:F50)</f>
        <v>90144</v>
      </c>
      <c r="G51" s="260"/>
      <c r="H51" s="259">
        <f>SUM(H49:H50)</f>
        <v>3300</v>
      </c>
      <c r="I51" s="260"/>
      <c r="J51" s="130">
        <f t="shared" si="1"/>
        <v>93444</v>
      </c>
    </row>
    <row r="52" spans="1:10" ht="21">
      <c r="A52" s="69" t="s">
        <v>108</v>
      </c>
      <c r="B52" s="127"/>
      <c r="C52" s="81" t="s">
        <v>47</v>
      </c>
      <c r="D52" s="281"/>
      <c r="E52" s="282"/>
      <c r="F52" s="84"/>
      <c r="G52" s="53"/>
      <c r="H52" s="84"/>
      <c r="I52" s="53"/>
      <c r="J52" s="130">
        <f t="shared" si="1"/>
        <v>0</v>
      </c>
    </row>
    <row r="53" spans="1:10" ht="21.75" thickBot="1">
      <c r="A53" s="129">
        <v>1</v>
      </c>
      <c r="B53" s="128" t="s">
        <v>174</v>
      </c>
      <c r="C53" s="132" t="s">
        <v>109</v>
      </c>
      <c r="D53" s="265">
        <v>0</v>
      </c>
      <c r="E53" s="266"/>
      <c r="F53" s="265">
        <v>0</v>
      </c>
      <c r="G53" s="266"/>
      <c r="H53" s="265">
        <v>0</v>
      </c>
      <c r="I53" s="266"/>
      <c r="J53" s="130">
        <f t="shared" si="1"/>
        <v>0</v>
      </c>
    </row>
    <row r="54" spans="1:10" ht="21.75" thickBot="1">
      <c r="A54" s="278" t="s">
        <v>69</v>
      </c>
      <c r="B54" s="279"/>
      <c r="C54" s="133"/>
      <c r="D54" s="268">
        <v>0</v>
      </c>
      <c r="E54" s="269"/>
      <c r="F54" s="268">
        <v>0</v>
      </c>
      <c r="G54" s="269"/>
      <c r="H54" s="268">
        <v>0</v>
      </c>
      <c r="I54" s="269"/>
      <c r="J54" s="130">
        <f t="shared" si="1"/>
        <v>0</v>
      </c>
    </row>
    <row r="55" spans="1:10" ht="21">
      <c r="A55" s="69" t="s">
        <v>110</v>
      </c>
      <c r="B55" s="127"/>
      <c r="C55" s="134"/>
      <c r="D55" s="281"/>
      <c r="E55" s="282"/>
      <c r="F55" s="79"/>
      <c r="G55" s="53"/>
      <c r="H55" s="79"/>
      <c r="I55" s="53"/>
      <c r="J55" s="130">
        <f t="shared" si="1"/>
        <v>0</v>
      </c>
    </row>
    <row r="56" spans="1:10" ht="21">
      <c r="A56" s="69" t="s">
        <v>111</v>
      </c>
      <c r="B56" s="127"/>
      <c r="C56" s="85">
        <v>1000</v>
      </c>
      <c r="D56" s="276"/>
      <c r="E56" s="277"/>
      <c r="F56" s="72"/>
      <c r="G56" s="73"/>
      <c r="H56" s="72"/>
      <c r="I56" s="73"/>
      <c r="J56" s="130">
        <f t="shared" si="1"/>
        <v>0</v>
      </c>
    </row>
    <row r="57" spans="1:10" ht="21">
      <c r="A57" s="129">
        <v>1</v>
      </c>
      <c r="B57" s="128" t="s">
        <v>204</v>
      </c>
      <c r="C57" s="85">
        <v>1002</v>
      </c>
      <c r="D57" s="257">
        <v>10000000</v>
      </c>
      <c r="E57" s="258"/>
      <c r="F57" s="257">
        <v>9871661.67</v>
      </c>
      <c r="G57" s="258"/>
      <c r="H57" s="257">
        <v>984578.36</v>
      </c>
      <c r="I57" s="258"/>
      <c r="J57" s="130">
        <f t="shared" si="1"/>
        <v>10856240.03</v>
      </c>
    </row>
    <row r="58" spans="1:10" ht="21">
      <c r="A58" s="129">
        <v>2</v>
      </c>
      <c r="B58" s="128" t="s">
        <v>175</v>
      </c>
      <c r="C58" s="85">
        <v>1002</v>
      </c>
      <c r="D58" s="253">
        <v>700000</v>
      </c>
      <c r="E58" s="254"/>
      <c r="F58" s="253">
        <v>932881.49</v>
      </c>
      <c r="G58" s="254"/>
      <c r="H58" s="253">
        <v>88888.62</v>
      </c>
      <c r="I58" s="254"/>
      <c r="J58" s="130">
        <f t="shared" si="1"/>
        <v>1021770.11</v>
      </c>
    </row>
    <row r="59" spans="1:10" ht="21">
      <c r="A59" s="129">
        <v>3</v>
      </c>
      <c r="B59" s="128" t="s">
        <v>176</v>
      </c>
      <c r="C59" s="85">
        <v>1004</v>
      </c>
      <c r="D59" s="255">
        <v>12000</v>
      </c>
      <c r="E59" s="256"/>
      <c r="F59" s="257">
        <v>36100.64</v>
      </c>
      <c r="G59" s="258"/>
      <c r="H59" s="257">
        <v>9140.83</v>
      </c>
      <c r="I59" s="258"/>
      <c r="J59" s="130">
        <f t="shared" si="1"/>
        <v>45241.47</v>
      </c>
    </row>
    <row r="60" spans="1:10" ht="21">
      <c r="A60" s="129">
        <v>4</v>
      </c>
      <c r="B60" s="128" t="s">
        <v>177</v>
      </c>
      <c r="C60" s="85">
        <v>1005</v>
      </c>
      <c r="D60" s="255">
        <v>350000</v>
      </c>
      <c r="E60" s="256"/>
      <c r="F60" s="257">
        <v>383972.81</v>
      </c>
      <c r="G60" s="258"/>
      <c r="H60" s="257">
        <v>35990.29</v>
      </c>
      <c r="I60" s="258"/>
      <c r="J60" s="130">
        <f t="shared" si="1"/>
        <v>419963.1</v>
      </c>
    </row>
    <row r="61" spans="1:10" ht="21">
      <c r="A61" s="129">
        <v>5</v>
      </c>
      <c r="B61" s="128" t="s">
        <v>178</v>
      </c>
      <c r="C61" s="85">
        <v>1006</v>
      </c>
      <c r="D61" s="255">
        <v>950000</v>
      </c>
      <c r="E61" s="256"/>
      <c r="F61" s="257">
        <v>695674.12</v>
      </c>
      <c r="G61" s="258"/>
      <c r="H61" s="257">
        <v>82052.99</v>
      </c>
      <c r="I61" s="258"/>
      <c r="J61" s="130">
        <f t="shared" si="1"/>
        <v>777727.11</v>
      </c>
    </row>
    <row r="62" spans="1:10" ht="21">
      <c r="A62" s="129">
        <v>6</v>
      </c>
      <c r="B62" s="128" t="s">
        <v>179</v>
      </c>
      <c r="C62" s="85">
        <v>1010</v>
      </c>
      <c r="D62" s="255">
        <v>20000</v>
      </c>
      <c r="E62" s="256"/>
      <c r="F62" s="257">
        <v>18333.43</v>
      </c>
      <c r="G62" s="258"/>
      <c r="H62" s="257">
        <v>8790.89</v>
      </c>
      <c r="I62" s="258"/>
      <c r="J62" s="130">
        <f>H62+F62</f>
        <v>27124.32</v>
      </c>
    </row>
    <row r="63" spans="1:10" ht="21">
      <c r="A63" s="129">
        <v>7</v>
      </c>
      <c r="B63" s="128" t="s">
        <v>180</v>
      </c>
      <c r="C63" s="85">
        <v>1011</v>
      </c>
      <c r="D63" s="255">
        <v>40000</v>
      </c>
      <c r="E63" s="256"/>
      <c r="F63" s="257">
        <v>46398.97</v>
      </c>
      <c r="G63" s="258"/>
      <c r="H63" s="257">
        <v>0</v>
      </c>
      <c r="I63" s="258"/>
      <c r="J63" s="130">
        <f t="shared" si="1"/>
        <v>46398.97</v>
      </c>
    </row>
    <row r="64" spans="1:10" ht="21.75" thickBot="1">
      <c r="A64" s="129">
        <v>8</v>
      </c>
      <c r="B64" s="128" t="s">
        <v>181</v>
      </c>
      <c r="C64" s="135">
        <v>1013</v>
      </c>
      <c r="D64" s="263">
        <v>300000</v>
      </c>
      <c r="E64" s="264"/>
      <c r="F64" s="265">
        <f>326824</f>
        <v>326824</v>
      </c>
      <c r="G64" s="266"/>
      <c r="H64" s="265">
        <v>64159</v>
      </c>
      <c r="I64" s="266"/>
      <c r="J64" s="130">
        <f t="shared" si="1"/>
        <v>390983</v>
      </c>
    </row>
    <row r="65" spans="1:10" ht="21.75" thickBot="1">
      <c r="A65" s="278" t="s">
        <v>69</v>
      </c>
      <c r="B65" s="280"/>
      <c r="C65" s="133"/>
      <c r="D65" s="259">
        <f>SUM(D57:D64)</f>
        <v>12372000</v>
      </c>
      <c r="E65" s="260"/>
      <c r="F65" s="268">
        <f>SUM(F57:F64)</f>
        <v>12311847.13</v>
      </c>
      <c r="G65" s="269"/>
      <c r="H65" s="259">
        <f>SUM(H57:H64)</f>
        <v>1273600.98</v>
      </c>
      <c r="I65" s="260"/>
      <c r="J65" s="130">
        <f t="shared" si="1"/>
        <v>13585448.110000001</v>
      </c>
    </row>
    <row r="66" spans="1:9" ht="21">
      <c r="A66" s="69" t="s">
        <v>112</v>
      </c>
      <c r="B66" s="127"/>
      <c r="C66" s="76"/>
      <c r="D66" s="72"/>
      <c r="E66" s="73"/>
      <c r="F66" s="72"/>
      <c r="G66" s="73"/>
      <c r="H66" s="72"/>
      <c r="I66" s="73"/>
    </row>
    <row r="67" spans="1:9" ht="21">
      <c r="A67" s="69" t="s">
        <v>113</v>
      </c>
      <c r="B67" s="127"/>
      <c r="C67" s="85">
        <v>2000</v>
      </c>
      <c r="D67" s="72"/>
      <c r="E67" s="73"/>
      <c r="F67" s="72"/>
      <c r="G67" s="73"/>
      <c r="H67" s="72"/>
      <c r="I67" s="73"/>
    </row>
    <row r="68" spans="1:10" ht="21.75" thickBot="1">
      <c r="A68" s="129">
        <v>1</v>
      </c>
      <c r="B68" s="128" t="s">
        <v>60</v>
      </c>
      <c r="C68" s="135">
        <v>2001</v>
      </c>
      <c r="D68" s="255">
        <v>10500000</v>
      </c>
      <c r="E68" s="256"/>
      <c r="F68" s="257">
        <v>8479637</v>
      </c>
      <c r="G68" s="258"/>
      <c r="H68" s="257">
        <v>0</v>
      </c>
      <c r="I68" s="258"/>
      <c r="J68" s="130">
        <f aca="true" t="shared" si="2" ref="J68:J74">H68+F68</f>
        <v>8479637</v>
      </c>
    </row>
    <row r="69" spans="1:10" ht="21.75" thickBot="1">
      <c r="A69" s="278" t="s">
        <v>69</v>
      </c>
      <c r="B69" s="279"/>
      <c r="C69" s="133"/>
      <c r="D69" s="259">
        <f>SUM(D68:D68)</f>
        <v>10500000</v>
      </c>
      <c r="E69" s="260"/>
      <c r="F69" s="303">
        <f>SUM(F68)</f>
        <v>8479637</v>
      </c>
      <c r="G69" s="304"/>
      <c r="H69" s="303">
        <f>SUM(H68)</f>
        <v>0</v>
      </c>
      <c r="I69" s="304"/>
      <c r="J69" s="130">
        <f t="shared" si="2"/>
        <v>8479637</v>
      </c>
    </row>
    <row r="70" spans="1:10" ht="21">
      <c r="A70" s="197"/>
      <c r="B70" s="199" t="s">
        <v>246</v>
      </c>
      <c r="C70" s="104"/>
      <c r="D70" s="172"/>
      <c r="E70" s="198"/>
      <c r="F70" s="267">
        <v>2423500</v>
      </c>
      <c r="G70" s="267"/>
      <c r="H70" s="267">
        <v>174400</v>
      </c>
      <c r="I70" s="267"/>
      <c r="J70" s="130">
        <f t="shared" si="2"/>
        <v>2597900</v>
      </c>
    </row>
    <row r="71" spans="1:10" ht="21">
      <c r="A71" s="197"/>
      <c r="B71" s="199" t="s">
        <v>247</v>
      </c>
      <c r="C71" s="104"/>
      <c r="D71" s="104"/>
      <c r="E71" s="128"/>
      <c r="F71" s="267">
        <v>218000</v>
      </c>
      <c r="G71" s="267"/>
      <c r="H71" s="267">
        <v>0</v>
      </c>
      <c r="I71" s="267"/>
      <c r="J71" s="130">
        <f t="shared" si="2"/>
        <v>218000</v>
      </c>
    </row>
    <row r="72" spans="1:10" ht="21">
      <c r="A72" s="197"/>
      <c r="B72" s="199" t="s">
        <v>252</v>
      </c>
      <c r="C72" s="104"/>
      <c r="D72" s="104"/>
      <c r="E72" s="128"/>
      <c r="F72" s="253">
        <v>423855</v>
      </c>
      <c r="G72" s="254"/>
      <c r="H72" s="253">
        <v>119369</v>
      </c>
      <c r="I72" s="254"/>
      <c r="J72" s="130">
        <f t="shared" si="2"/>
        <v>543224</v>
      </c>
    </row>
    <row r="73" spans="1:10" ht="21">
      <c r="A73" s="197"/>
      <c r="B73" s="199" t="s">
        <v>261</v>
      </c>
      <c r="C73" s="104"/>
      <c r="D73" s="104"/>
      <c r="E73" s="128"/>
      <c r="F73" s="253">
        <v>1026</v>
      </c>
      <c r="G73" s="254"/>
      <c r="H73" s="253">
        <v>0</v>
      </c>
      <c r="I73" s="254"/>
      <c r="J73" s="130">
        <f t="shared" si="2"/>
        <v>1026</v>
      </c>
    </row>
    <row r="74" spans="1:10" ht="21">
      <c r="A74" s="197"/>
      <c r="B74" s="199" t="s">
        <v>262</v>
      </c>
      <c r="C74" s="104"/>
      <c r="D74" s="104"/>
      <c r="E74" s="128"/>
      <c r="F74" s="253">
        <v>104220</v>
      </c>
      <c r="G74" s="254"/>
      <c r="H74" s="253">
        <v>27203</v>
      </c>
      <c r="I74" s="254"/>
      <c r="J74" s="130">
        <f t="shared" si="2"/>
        <v>131423</v>
      </c>
    </row>
    <row r="75" spans="1:10" ht="19.5" customHeight="1">
      <c r="A75" s="197"/>
      <c r="B75" s="199" t="s">
        <v>384</v>
      </c>
      <c r="C75" s="104"/>
      <c r="D75" s="104"/>
      <c r="E75" s="128"/>
      <c r="F75" s="253">
        <v>1478.64</v>
      </c>
      <c r="G75" s="254"/>
      <c r="H75" s="253">
        <v>0</v>
      </c>
      <c r="I75" s="254"/>
      <c r="J75" s="130">
        <f>H75+F75</f>
        <v>1478.64</v>
      </c>
    </row>
    <row r="76" spans="1:10" ht="19.5" customHeight="1">
      <c r="A76" s="197"/>
      <c r="B76" s="199" t="s">
        <v>410</v>
      </c>
      <c r="C76" s="104"/>
      <c r="D76" s="104"/>
      <c r="E76" s="128"/>
      <c r="F76" s="253">
        <v>45600</v>
      </c>
      <c r="G76" s="254"/>
      <c r="H76" s="253">
        <v>45600</v>
      </c>
      <c r="I76" s="254"/>
      <c r="J76" s="130">
        <f>H76+F76</f>
        <v>91200</v>
      </c>
    </row>
    <row r="77" spans="1:12" ht="19.5" customHeight="1" thickBot="1">
      <c r="A77" s="200" t="s">
        <v>48</v>
      </c>
      <c r="B77" s="71" t="s">
        <v>69</v>
      </c>
      <c r="C77" s="40"/>
      <c r="D77" s="40"/>
      <c r="E77" s="53"/>
      <c r="F77" s="305">
        <f>SUM(F70:F76)</f>
        <v>3217679.64</v>
      </c>
      <c r="G77" s="306"/>
      <c r="H77" s="305">
        <f>SUM(H70:H76)</f>
        <v>366572</v>
      </c>
      <c r="I77" s="306"/>
      <c r="J77" s="301">
        <f>H13+H33+H37+H47+H51+H54+H65+H69</f>
        <v>1337325.98</v>
      </c>
      <c r="K77" s="302"/>
      <c r="L77" s="75"/>
    </row>
    <row r="78" spans="2:11" ht="21.75" thickTop="1">
      <c r="B78" s="179"/>
      <c r="D78" s="261">
        <f>D13+D33+D37+D47+D51+D54+D65+D69</f>
        <v>24024200</v>
      </c>
      <c r="E78" s="262"/>
      <c r="F78" s="261">
        <f>F13+F33+F37+F47+F51+F65+F69+F77</f>
        <v>25070934.11</v>
      </c>
      <c r="G78" s="262"/>
      <c r="H78" s="261">
        <f>H13+H33+H37+H47+H51+H54+H65+H69+H77</f>
        <v>1703897.98</v>
      </c>
      <c r="I78" s="262"/>
      <c r="J78" s="301">
        <f>F13+F33+F37+F47+F51+F54+F65+F69</f>
        <v>21853254.47</v>
      </c>
      <c r="K78" s="302"/>
    </row>
    <row r="81" spans="2:6" ht="25.5">
      <c r="B81" s="307" t="s">
        <v>0</v>
      </c>
      <c r="C81" s="307"/>
      <c r="D81" s="307"/>
      <c r="E81" s="307"/>
      <c r="F81"/>
    </row>
    <row r="82" spans="2:6" ht="25.5">
      <c r="B82" s="307" t="s">
        <v>140</v>
      </c>
      <c r="C82" s="307"/>
      <c r="D82" s="307"/>
      <c r="E82" s="307"/>
      <c r="F82"/>
    </row>
    <row r="83" spans="2:6" ht="25.5">
      <c r="B83" s="308" t="s">
        <v>447</v>
      </c>
      <c r="C83" s="308"/>
      <c r="D83" s="308"/>
      <c r="E83" s="308"/>
      <c r="F83"/>
    </row>
    <row r="84" spans="2:6" ht="23.25">
      <c r="B84" s="31" t="s">
        <v>6</v>
      </c>
      <c r="C84" s="31" t="s">
        <v>51</v>
      </c>
      <c r="D84" s="31" t="s">
        <v>52</v>
      </c>
      <c r="E84" s="31" t="s">
        <v>53</v>
      </c>
      <c r="F84"/>
    </row>
    <row r="85" spans="2:6" ht="23.25">
      <c r="B85" s="106" t="s">
        <v>141</v>
      </c>
      <c r="C85" s="107" t="s">
        <v>142</v>
      </c>
      <c r="D85" s="108">
        <v>0</v>
      </c>
      <c r="E85" s="106"/>
      <c r="F85"/>
    </row>
    <row r="86" spans="2:6" ht="23.25">
      <c r="B86" s="34" t="s">
        <v>187</v>
      </c>
      <c r="C86" s="107" t="s">
        <v>143</v>
      </c>
      <c r="D86" s="37">
        <f>10692359.47+3677914.78-916811.29+85955-2241028.2+2769763.8+59718.57-1540444.43+1317124.65-1532910.77+278082.42-1886027.64+8331047.3-1658273.55+1063226.3-1914162.25+2463568.84-1847348.51+1092834.09-2463490.4+1326602.21+75473.18-2351613.42+1791923.21-1561170.65+1723465.81-2541831.54+3740.5</f>
        <v>14297687.48</v>
      </c>
      <c r="E86" s="34"/>
      <c r="F86" s="109"/>
    </row>
    <row r="87" spans="2:6" ht="23.25">
      <c r="B87" s="34" t="s">
        <v>188</v>
      </c>
      <c r="C87" s="107" t="s">
        <v>57</v>
      </c>
      <c r="D87" s="66">
        <f>821773.63+3620439.78-4442213.41+31185-31185+1212372.65-1212372.65+58047.42-58047.42+8208645.3-8208645.3+1232399.03-1232399.03+1649420.81-1649420.81</f>
        <v>0</v>
      </c>
      <c r="E87" s="34"/>
      <c r="F87" s="109"/>
    </row>
    <row r="88" spans="2:6" ht="23.25">
      <c r="B88" s="34" t="s">
        <v>189</v>
      </c>
      <c r="C88" s="111" t="s">
        <v>143</v>
      </c>
      <c r="D88" s="66">
        <f>192382+1940.21+1031.54</f>
        <v>195353.75</v>
      </c>
      <c r="E88" s="34"/>
      <c r="F88"/>
    </row>
    <row r="89" spans="2:6" ht="23.25">
      <c r="B89" s="34" t="s">
        <v>190</v>
      </c>
      <c r="C89" s="111" t="s">
        <v>57</v>
      </c>
      <c r="D89" s="37">
        <f>35248.28+505.98+1027.44</f>
        <v>36781.700000000004</v>
      </c>
      <c r="E89" s="34"/>
      <c r="F89"/>
    </row>
    <row r="90" spans="2:6" ht="23.25">
      <c r="B90" s="34" t="s">
        <v>207</v>
      </c>
      <c r="C90" s="111"/>
      <c r="D90" s="37">
        <f>41262.41-2500+2800+7000-3250+3500+6650+3850+176.47-4200+249.61</f>
        <v>55538.490000000005</v>
      </c>
      <c r="E90" s="34"/>
      <c r="F90"/>
    </row>
    <row r="91" spans="2:6" ht="23.25">
      <c r="B91" s="34" t="s">
        <v>229</v>
      </c>
      <c r="C91" s="111"/>
      <c r="D91" s="37">
        <f>123134.77-2015-31560-41750+825.75-3600+149253.58</f>
        <v>194289.09999999998</v>
      </c>
      <c r="E91" s="34"/>
      <c r="F91" s="59">
        <f>D85+D86+D87+D88+D89+D90+D91</f>
        <v>14779650.52</v>
      </c>
    </row>
    <row r="92" spans="2:6" ht="23.25">
      <c r="B92" s="34" t="s">
        <v>144</v>
      </c>
      <c r="C92" s="112">
        <v>701</v>
      </c>
      <c r="D92" s="37">
        <f>4145399.9+3538.83+328985.82</f>
        <v>4477924.55</v>
      </c>
      <c r="E92" s="34"/>
      <c r="F92"/>
    </row>
    <row r="93" spans="2:6" ht="23.25">
      <c r="B93" s="34" t="s">
        <v>40</v>
      </c>
      <c r="C93" s="111" t="s">
        <v>39</v>
      </c>
      <c r="D93" s="66">
        <f>55232-2150-4320-6742-10130+18110-7930-3000-31069-821-7180+3000-3000</f>
        <v>0</v>
      </c>
      <c r="E93" s="34"/>
      <c r="F93" s="109"/>
    </row>
    <row r="94" spans="2:6" ht="23.25">
      <c r="B94" s="34" t="s">
        <v>24</v>
      </c>
      <c r="C94" s="111" t="s">
        <v>41</v>
      </c>
      <c r="D94" s="37">
        <f>3000+80451+91300+196082+27269+29604+16749+3000+300982+66735+16325+25594+107246.35+99730-9674</f>
        <v>1054393.35</v>
      </c>
      <c r="E94" s="34"/>
      <c r="F94" s="109"/>
    </row>
    <row r="95" spans="2:6" ht="23.25">
      <c r="B95" s="34" t="s">
        <v>25</v>
      </c>
      <c r="C95" s="112">
        <v>100</v>
      </c>
      <c r="D95" s="37">
        <f>333168+340955+340360-50+597391+491661+489350+497700+497700+569505+512060+510510+519712+132020</f>
        <v>5832042</v>
      </c>
      <c r="E95" s="34"/>
      <c r="F95" s="109"/>
    </row>
    <row r="96" spans="2:6" ht="23.25">
      <c r="B96" s="34" t="s">
        <v>26</v>
      </c>
      <c r="C96" s="112">
        <v>120</v>
      </c>
      <c r="D96" s="37">
        <f>51390+51390+51390+51390+51390+51390+50550+50550+50550+50550+50550+50550</f>
        <v>611640</v>
      </c>
      <c r="E96" s="34"/>
      <c r="F96" s="109"/>
    </row>
    <row r="97" spans="2:6" ht="23.25">
      <c r="B97" s="34" t="s">
        <v>21</v>
      </c>
      <c r="C97" s="112">
        <v>130</v>
      </c>
      <c r="D97" s="37">
        <f>239400+239400+235340+227485+225720+225720+218880+212040+628717+279000+279000+271800</f>
        <v>3282502</v>
      </c>
      <c r="E97" s="34"/>
      <c r="F97" s="109"/>
    </row>
    <row r="98" spans="2:6" ht="23.25">
      <c r="B98" s="34" t="s">
        <v>27</v>
      </c>
      <c r="C98" s="112">
        <v>200</v>
      </c>
      <c r="D98" s="37">
        <f>17515+37243+47646+37354+24737+46724-12600+46677+27898+50477+29699+51129+253089</f>
        <v>657588</v>
      </c>
      <c r="E98" s="34"/>
      <c r="F98" s="109"/>
    </row>
    <row r="99" spans="2:6" ht="23.25">
      <c r="B99" s="34" t="s">
        <v>28</v>
      </c>
      <c r="C99" s="112">
        <v>250</v>
      </c>
      <c r="D99" s="37">
        <f>14367.5+56293+10000+97732+85313.5+135714.5+26400+160117+93065.15+77500+8600+7774+49600+64000+55800+9420+175972+226440.25+47816+2150+4320+10130+6742+21887+31069+3000+7930+59691+3000+7180+140536.25+9950</f>
        <v>1709510.15</v>
      </c>
      <c r="E99" s="34"/>
      <c r="F99" s="109"/>
    </row>
    <row r="100" spans="2:6" ht="23.25">
      <c r="B100" s="34" t="s">
        <v>29</v>
      </c>
      <c r="C100" s="112">
        <v>270</v>
      </c>
      <c r="D100" s="66">
        <f>166949+41499+58241+166286+145336-26320+368101.8+125479+149751+113204+58978.8+498200.9</f>
        <v>1865706.5</v>
      </c>
      <c r="E100" s="34"/>
      <c r="F100" s="109"/>
    </row>
    <row r="101" spans="2:6" ht="23.25">
      <c r="B101" s="34" t="s">
        <v>30</v>
      </c>
      <c r="C101" s="112">
        <v>300</v>
      </c>
      <c r="D101" s="66">
        <f>23895.85+43590.82+41139.78+7289.99+27381.82+23823.71+30137.91+31082.03+31604.49+24541.55+55955.74+27879.73</f>
        <v>368323.42</v>
      </c>
      <c r="E101" s="34"/>
      <c r="F101" s="109"/>
    </row>
    <row r="102" spans="2:6" ht="23.25">
      <c r="B102" s="34" t="s">
        <v>18</v>
      </c>
      <c r="C102" s="112">
        <v>400</v>
      </c>
      <c r="D102" s="66">
        <f>100048+2704+15000+25000+5000+728728+30000</f>
        <v>906480</v>
      </c>
      <c r="E102" s="34"/>
      <c r="F102" s="109"/>
    </row>
    <row r="103" spans="2:6" ht="23.25">
      <c r="B103" s="34" t="s">
        <v>31</v>
      </c>
      <c r="C103" s="112">
        <v>450</v>
      </c>
      <c r="D103" s="66">
        <f>6550+5750+163270+173000+26320+10900+63300+49570+48250+94420+160863.48</f>
        <v>802193.48</v>
      </c>
      <c r="E103" s="34"/>
      <c r="F103" s="109"/>
    </row>
    <row r="104" spans="2:6" ht="23.25">
      <c r="B104" s="34" t="s">
        <v>38</v>
      </c>
      <c r="C104" s="112">
        <v>500</v>
      </c>
      <c r="D104" s="66">
        <f>13000+483500+259500+99000+80000+149960</f>
        <v>1084960</v>
      </c>
      <c r="E104" s="34"/>
      <c r="F104" s="113"/>
    </row>
    <row r="105" spans="2:6" ht="23.25">
      <c r="B105" s="34" t="s">
        <v>54</v>
      </c>
      <c r="C105" s="112">
        <v>600</v>
      </c>
      <c r="D105" s="66">
        <v>0</v>
      </c>
      <c r="E105" s="37">
        <f>521233.22-57830-99500-363903.22+381710</f>
        <v>381710</v>
      </c>
      <c r="F105" s="114"/>
    </row>
    <row r="106" spans="2:6" ht="23.25">
      <c r="B106" s="34" t="s">
        <v>254</v>
      </c>
      <c r="C106" s="112"/>
      <c r="D106" s="66">
        <f>151500+304000+154800+602300+199300+198300+221400+197300+197300+197300</f>
        <v>2423500</v>
      </c>
      <c r="E106" s="37"/>
      <c r="F106" s="114"/>
    </row>
    <row r="107" spans="2:6" ht="23.25">
      <c r="B107" s="34" t="s">
        <v>248</v>
      </c>
      <c r="C107" s="112"/>
      <c r="D107" s="66">
        <f>37000+36000+1000+36000+18000+18000+18000+18000+18000+18000</f>
        <v>218000</v>
      </c>
      <c r="E107" s="37"/>
      <c r="F107" s="114"/>
    </row>
    <row r="108" spans="2:6" ht="23.25">
      <c r="B108" s="34" t="s">
        <v>255</v>
      </c>
      <c r="C108" s="112"/>
      <c r="D108" s="66">
        <f>77490+57162+129765+7045+64766+86653</f>
        <v>422881</v>
      </c>
      <c r="E108" s="37"/>
      <c r="F108" s="114"/>
    </row>
    <row r="109" spans="2:6" ht="23.25">
      <c r="B109" s="34" t="s">
        <v>267</v>
      </c>
      <c r="C109" s="112"/>
      <c r="D109" s="66">
        <f>19740+20520+20520+13680+27780</f>
        <v>102240</v>
      </c>
      <c r="E109" s="37"/>
      <c r="F109" s="114"/>
    </row>
    <row r="110" spans="2:6" ht="23.25">
      <c r="B110" s="34" t="s">
        <v>268</v>
      </c>
      <c r="C110" s="112"/>
      <c r="D110" s="66">
        <f>987+547+615+479</f>
        <v>2628</v>
      </c>
      <c r="E110" s="37"/>
      <c r="F110" s="114"/>
    </row>
    <row r="111" spans="2:6" ht="23.25">
      <c r="B111" s="34" t="s">
        <v>448</v>
      </c>
      <c r="C111" s="112"/>
      <c r="D111" s="66">
        <v>1478.64</v>
      </c>
      <c r="E111" s="37"/>
      <c r="F111" s="114"/>
    </row>
    <row r="112" spans="2:6" ht="23.25">
      <c r="B112" s="34" t="s">
        <v>397</v>
      </c>
      <c r="C112" s="112"/>
      <c r="D112" s="66">
        <v>45600</v>
      </c>
      <c r="E112" s="37"/>
      <c r="F112" s="114"/>
    </row>
    <row r="113" spans="2:6" ht="23.25">
      <c r="B113" s="34" t="s">
        <v>208</v>
      </c>
      <c r="C113" s="112"/>
      <c r="D113" s="66">
        <v>0</v>
      </c>
      <c r="E113" s="37">
        <v>0</v>
      </c>
      <c r="F113" s="114"/>
    </row>
    <row r="114" spans="2:6" ht="23.25">
      <c r="B114" s="34" t="s">
        <v>145</v>
      </c>
      <c r="C114" s="112">
        <v>821</v>
      </c>
      <c r="D114" s="37"/>
      <c r="E114" s="37">
        <f>256359.75+533207+182059.59+90144+12311847.13+8479637+3217679.64</f>
        <v>25070934.11</v>
      </c>
      <c r="F114" s="109"/>
    </row>
    <row r="115" spans="2:6" ht="23.25">
      <c r="B115" s="34" t="s">
        <v>20</v>
      </c>
      <c r="C115" s="112">
        <v>900</v>
      </c>
      <c r="D115" s="37"/>
      <c r="E115" s="37">
        <f>4344.3+98120+6301.61+2000+760+194289.1</f>
        <v>305815.01</v>
      </c>
      <c r="F115" s="109"/>
    </row>
    <row r="116" spans="2:6" ht="23.25">
      <c r="B116" s="34" t="s">
        <v>471</v>
      </c>
      <c r="C116" s="112"/>
      <c r="D116" s="37"/>
      <c r="E116" s="37">
        <v>9674</v>
      </c>
      <c r="F116" s="109"/>
    </row>
    <row r="117" spans="2:6" ht="23.25">
      <c r="B117" s="34" t="s">
        <v>146</v>
      </c>
      <c r="C117" s="112"/>
      <c r="D117" s="37"/>
      <c r="E117" s="66">
        <f>5880845.63+4708.75</f>
        <v>5885554.38</v>
      </c>
      <c r="F117" s="113"/>
    </row>
    <row r="118" spans="2:6" ht="23.25">
      <c r="B118" s="34" t="s">
        <v>19</v>
      </c>
      <c r="C118" s="112"/>
      <c r="D118" s="37"/>
      <c r="E118" s="37">
        <f>8670956.38+300+500+14.72-171000-235443.22-270446.62+304000+37000-252947.66+77490+36000+19740+987+8000+963-259021.22-224468.22+602300+36000+29200-7900-39579.22+17727+28338+19320-72139.22+20000-39551.22+186927+41040+1162-39551.22-39620.22+64766+13680+479+1478.64-123.22+363903.22+49.1+51000+14126.25-111.44+9.5</f>
        <v>8995554.110000001</v>
      </c>
      <c r="F118" s="113"/>
    </row>
    <row r="119" spans="2:6" ht="24" thickBot="1">
      <c r="B119" s="116"/>
      <c r="C119" s="116"/>
      <c r="D119" s="43">
        <f>SUM(D85:D118)</f>
        <v>40649241.61</v>
      </c>
      <c r="E119" s="43">
        <f>SUM(E105:E118)</f>
        <v>40649241.61</v>
      </c>
      <c r="F119" s="59"/>
    </row>
    <row r="120" ht="21.75" thickTop="1"/>
  </sheetData>
  <mergeCells count="201">
    <mergeCell ref="B81:E81"/>
    <mergeCell ref="B82:E82"/>
    <mergeCell ref="B83:E83"/>
    <mergeCell ref="F76:G76"/>
    <mergeCell ref="H76:I76"/>
    <mergeCell ref="F78:G78"/>
    <mergeCell ref="H78:I78"/>
    <mergeCell ref="J78:K78"/>
    <mergeCell ref="D69:E69"/>
    <mergeCell ref="F69:G69"/>
    <mergeCell ref="H69:I69"/>
    <mergeCell ref="J77:K77"/>
    <mergeCell ref="F70:G70"/>
    <mergeCell ref="F77:G77"/>
    <mergeCell ref="H77:I77"/>
    <mergeCell ref="H71:I71"/>
    <mergeCell ref="F71:G71"/>
    <mergeCell ref="D59:E59"/>
    <mergeCell ref="F59:G59"/>
    <mergeCell ref="H59:I59"/>
    <mergeCell ref="H60:I60"/>
    <mergeCell ref="D61:E61"/>
    <mergeCell ref="F61:G61"/>
    <mergeCell ref="H61:I61"/>
    <mergeCell ref="D60:E60"/>
    <mergeCell ref="F60:G60"/>
    <mergeCell ref="H58:I58"/>
    <mergeCell ref="D58:E58"/>
    <mergeCell ref="F58:G58"/>
    <mergeCell ref="D55:E55"/>
    <mergeCell ref="D56:E56"/>
    <mergeCell ref="F57:G57"/>
    <mergeCell ref="H57:I57"/>
    <mergeCell ref="D57:E57"/>
    <mergeCell ref="H53:I53"/>
    <mergeCell ref="D54:E54"/>
    <mergeCell ref="F54:G54"/>
    <mergeCell ref="H54:I54"/>
    <mergeCell ref="H50:I50"/>
    <mergeCell ref="D51:E51"/>
    <mergeCell ref="F51:G51"/>
    <mergeCell ref="H51:I51"/>
    <mergeCell ref="D50:E50"/>
    <mergeCell ref="F50:G50"/>
    <mergeCell ref="H47:I47"/>
    <mergeCell ref="D48:E48"/>
    <mergeCell ref="D49:E49"/>
    <mergeCell ref="F49:G49"/>
    <mergeCell ref="H49:I49"/>
    <mergeCell ref="D47:E47"/>
    <mergeCell ref="F47:G47"/>
    <mergeCell ref="H45:I45"/>
    <mergeCell ref="D46:E46"/>
    <mergeCell ref="F46:G46"/>
    <mergeCell ref="H46:I46"/>
    <mergeCell ref="F45:G45"/>
    <mergeCell ref="H37:I37"/>
    <mergeCell ref="D44:E44"/>
    <mergeCell ref="F44:G44"/>
    <mergeCell ref="H44:I44"/>
    <mergeCell ref="H42:I42"/>
    <mergeCell ref="H43:I43"/>
    <mergeCell ref="F42:G42"/>
    <mergeCell ref="F43:G43"/>
    <mergeCell ref="H34:I34"/>
    <mergeCell ref="B40:I40"/>
    <mergeCell ref="D35:E35"/>
    <mergeCell ref="F35:G35"/>
    <mergeCell ref="H35:I35"/>
    <mergeCell ref="D36:E36"/>
    <mergeCell ref="F36:G36"/>
    <mergeCell ref="H36:I36"/>
    <mergeCell ref="D37:E37"/>
    <mergeCell ref="F37:G37"/>
    <mergeCell ref="F33:G33"/>
    <mergeCell ref="H33:I33"/>
    <mergeCell ref="D32:E32"/>
    <mergeCell ref="F32:G32"/>
    <mergeCell ref="H32:I32"/>
    <mergeCell ref="F30:G30"/>
    <mergeCell ref="H30:I30"/>
    <mergeCell ref="F31:G31"/>
    <mergeCell ref="H31:I31"/>
    <mergeCell ref="H20:I20"/>
    <mergeCell ref="D28:E28"/>
    <mergeCell ref="F28:G28"/>
    <mergeCell ref="H28:I28"/>
    <mergeCell ref="D26:E26"/>
    <mergeCell ref="F26:G26"/>
    <mergeCell ref="H26:I26"/>
    <mergeCell ref="D27:E27"/>
    <mergeCell ref="F27:G27"/>
    <mergeCell ref="H27:I27"/>
    <mergeCell ref="H18:I18"/>
    <mergeCell ref="F19:G19"/>
    <mergeCell ref="H19:I19"/>
    <mergeCell ref="D23:E23"/>
    <mergeCell ref="F23:G23"/>
    <mergeCell ref="H23:I23"/>
    <mergeCell ref="D21:E21"/>
    <mergeCell ref="F21:G21"/>
    <mergeCell ref="H21:I21"/>
    <mergeCell ref="D20:E20"/>
    <mergeCell ref="H15:I15"/>
    <mergeCell ref="D16:E16"/>
    <mergeCell ref="F16:G16"/>
    <mergeCell ref="H16:I16"/>
    <mergeCell ref="D15:E15"/>
    <mergeCell ref="F15:G15"/>
    <mergeCell ref="H12:I12"/>
    <mergeCell ref="D13:E13"/>
    <mergeCell ref="F13:G13"/>
    <mergeCell ref="H13:I13"/>
    <mergeCell ref="F12:G12"/>
    <mergeCell ref="H9:I9"/>
    <mergeCell ref="H10:I10"/>
    <mergeCell ref="D11:E11"/>
    <mergeCell ref="F11:G11"/>
    <mergeCell ref="H11:I11"/>
    <mergeCell ref="F9:G9"/>
    <mergeCell ref="D9:E9"/>
    <mergeCell ref="F6:G6"/>
    <mergeCell ref="H6:I6"/>
    <mergeCell ref="D8:E8"/>
    <mergeCell ref="H8:I8"/>
    <mergeCell ref="H1:I1"/>
    <mergeCell ref="D1:E1"/>
    <mergeCell ref="F5:G5"/>
    <mergeCell ref="H5:I5"/>
    <mergeCell ref="A2:I2"/>
    <mergeCell ref="A3:I3"/>
    <mergeCell ref="A4:I4"/>
    <mergeCell ref="D52:E52"/>
    <mergeCell ref="D53:E53"/>
    <mergeCell ref="F53:G53"/>
    <mergeCell ref="D17:E17"/>
    <mergeCell ref="F24:G24"/>
    <mergeCell ref="F17:G17"/>
    <mergeCell ref="F22:G22"/>
    <mergeCell ref="F18:G18"/>
    <mergeCell ref="F34:G34"/>
    <mergeCell ref="D45:E45"/>
    <mergeCell ref="H24:I24"/>
    <mergeCell ref="D25:E25"/>
    <mergeCell ref="F25:G25"/>
    <mergeCell ref="H25:I25"/>
    <mergeCell ref="F29:G29"/>
    <mergeCell ref="H29:I29"/>
    <mergeCell ref="D30:E30"/>
    <mergeCell ref="A69:B69"/>
    <mergeCell ref="A47:B47"/>
    <mergeCell ref="A51:B51"/>
    <mergeCell ref="A54:B54"/>
    <mergeCell ref="A65:B65"/>
    <mergeCell ref="D65:E65"/>
    <mergeCell ref="F65:G65"/>
    <mergeCell ref="A13:B13"/>
    <mergeCell ref="A37:B37"/>
    <mergeCell ref="A42:B43"/>
    <mergeCell ref="D42:E43"/>
    <mergeCell ref="D19:E19"/>
    <mergeCell ref="D29:E29"/>
    <mergeCell ref="D31:E31"/>
    <mergeCell ref="D34:E34"/>
    <mergeCell ref="D24:E24"/>
    <mergeCell ref="A33:B33"/>
    <mergeCell ref="D22:E22"/>
    <mergeCell ref="D33:E33"/>
    <mergeCell ref="H22:I22"/>
    <mergeCell ref="A5:B6"/>
    <mergeCell ref="D5:E6"/>
    <mergeCell ref="F20:G20"/>
    <mergeCell ref="F8:G8"/>
    <mergeCell ref="D10:E10"/>
    <mergeCell ref="F10:G10"/>
    <mergeCell ref="D12:E12"/>
    <mergeCell ref="H17:I17"/>
    <mergeCell ref="D18:E18"/>
    <mergeCell ref="D78:E78"/>
    <mergeCell ref="D63:E63"/>
    <mergeCell ref="F63:G63"/>
    <mergeCell ref="H63:I63"/>
    <mergeCell ref="D64:E64"/>
    <mergeCell ref="F64:G64"/>
    <mergeCell ref="H64:I64"/>
    <mergeCell ref="H70:I70"/>
    <mergeCell ref="D62:E62"/>
    <mergeCell ref="F62:G62"/>
    <mergeCell ref="H62:I62"/>
    <mergeCell ref="D68:E68"/>
    <mergeCell ref="F68:G68"/>
    <mergeCell ref="H68:I68"/>
    <mergeCell ref="H65:I65"/>
    <mergeCell ref="F75:G75"/>
    <mergeCell ref="H75:I75"/>
    <mergeCell ref="F72:G72"/>
    <mergeCell ref="H72:I72"/>
    <mergeCell ref="H74:I74"/>
    <mergeCell ref="F74:G74"/>
    <mergeCell ref="H73:I73"/>
    <mergeCell ref="F73:G73"/>
  </mergeCells>
  <printOptions/>
  <pageMargins left="0.29" right="0.16" top="0.23" bottom="0.21" header="0.19" footer="0.1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pane xSplit="14955" topLeftCell="F1" activePane="topLeft" state="split"/>
      <selection pane="topLeft" activeCell="G47" sqref="G47"/>
      <selection pane="topRight" activeCell="H1" sqref="H1"/>
    </sheetView>
  </sheetViews>
  <sheetFormatPr defaultColWidth="9.140625" defaultRowHeight="12.75"/>
  <cols>
    <col min="1" max="1" width="45.421875" style="0" customWidth="1"/>
    <col min="2" max="2" width="10.57421875" style="0" customWidth="1"/>
    <col min="3" max="4" width="18.7109375" style="0" customWidth="1"/>
    <col min="5" max="5" width="13.8515625" style="0" customWidth="1"/>
    <col min="6" max="6" width="13.28125" style="0" customWidth="1"/>
    <col min="7" max="7" width="13.57421875" style="0" customWidth="1"/>
    <col min="8" max="8" width="14.421875" style="0" customWidth="1"/>
  </cols>
  <sheetData>
    <row r="1" spans="1:4" ht="22.5" customHeight="1">
      <c r="A1" s="307" t="s">
        <v>0</v>
      </c>
      <c r="B1" s="307"/>
      <c r="C1" s="307"/>
      <c r="D1" s="307"/>
    </row>
    <row r="2" spans="1:4" ht="19.5" customHeight="1">
      <c r="A2" s="307" t="s">
        <v>140</v>
      </c>
      <c r="B2" s="307"/>
      <c r="C2" s="307"/>
      <c r="D2" s="307"/>
    </row>
    <row r="3" spans="1:4" ht="19.5" customHeight="1">
      <c r="A3" s="308" t="s">
        <v>447</v>
      </c>
      <c r="B3" s="308"/>
      <c r="C3" s="308"/>
      <c r="D3" s="308"/>
    </row>
    <row r="4" spans="1:4" ht="20.25" customHeight="1">
      <c r="A4" s="31" t="s">
        <v>6</v>
      </c>
      <c r="B4" s="31" t="s">
        <v>51</v>
      </c>
      <c r="C4" s="31" t="s">
        <v>52</v>
      </c>
      <c r="D4" s="31" t="s">
        <v>53</v>
      </c>
    </row>
    <row r="5" spans="1:4" ht="17.25" customHeight="1">
      <c r="A5" s="106" t="s">
        <v>141</v>
      </c>
      <c r="B5" s="107" t="s">
        <v>142</v>
      </c>
      <c r="C5" s="108">
        <v>0</v>
      </c>
      <c r="D5" s="106"/>
    </row>
    <row r="6" spans="1:8" ht="19.5" customHeight="1">
      <c r="A6" s="34" t="s">
        <v>187</v>
      </c>
      <c r="B6" s="107" t="s">
        <v>143</v>
      </c>
      <c r="C6" s="37">
        <f>10692359.47+3677914.78-916811.29+85955-2241028.2+2769763.8+59718.57-1540444.43+1317124.65-1532910.77+278082.42-1886027.64+8331047.3-1658273.55+1063226.3-1914162.25+2463568.84-1847348.51+1092834.09-2463490.4+1326602.21+75473.18-2351613.42+1791923.21-1561170.65+1723465.81-2541831.54+3740.5</f>
        <v>14297687.48</v>
      </c>
      <c r="D6" s="34"/>
      <c r="E6" s="109"/>
      <c r="F6" s="59"/>
      <c r="G6" s="110"/>
      <c r="H6" s="59"/>
    </row>
    <row r="7" spans="1:6" ht="19.5" customHeight="1">
      <c r="A7" s="34" t="s">
        <v>188</v>
      </c>
      <c r="B7" s="107" t="s">
        <v>57</v>
      </c>
      <c r="C7" s="66">
        <f>821773.63+3620439.78-4442213.41+31185-31185+1212372.65-1212372.65+58047.42-58047.42+8208645.3-8208645.3+1232399.03-1232399.03+1649420.81-1649420.81</f>
        <v>0</v>
      </c>
      <c r="D7" s="34"/>
      <c r="E7" s="109"/>
      <c r="F7" s="59"/>
    </row>
    <row r="8" spans="1:6" ht="19.5" customHeight="1">
      <c r="A8" s="34" t="s">
        <v>189</v>
      </c>
      <c r="B8" s="111" t="s">
        <v>143</v>
      </c>
      <c r="C8" s="66">
        <f>192382+1940.21+1031.54</f>
        <v>195353.75</v>
      </c>
      <c r="D8" s="34"/>
      <c r="F8" s="59"/>
    </row>
    <row r="9" spans="1:6" ht="19.5" customHeight="1">
      <c r="A9" s="34" t="s">
        <v>190</v>
      </c>
      <c r="B9" s="111" t="s">
        <v>57</v>
      </c>
      <c r="C9" s="37">
        <f>35248.28+505.98+1027.44</f>
        <v>36781.700000000004</v>
      </c>
      <c r="D9" s="34"/>
      <c r="F9" s="59"/>
    </row>
    <row r="10" spans="1:6" ht="18.75" customHeight="1">
      <c r="A10" s="34" t="s">
        <v>207</v>
      </c>
      <c r="B10" s="111"/>
      <c r="C10" s="37">
        <f>41262.41-2500+2800+7000-3250+3500+6650+3850+176.47-4200+249.61</f>
        <v>55538.490000000005</v>
      </c>
      <c r="D10" s="34"/>
      <c r="F10" s="59"/>
    </row>
    <row r="11" spans="1:6" ht="19.5" customHeight="1">
      <c r="A11" s="34" t="s">
        <v>229</v>
      </c>
      <c r="B11" s="111"/>
      <c r="C11" s="37">
        <f>123134.77-2015-31560-41750+825.75-3600+149253.58</f>
        <v>194289.09999999998</v>
      </c>
      <c r="D11" s="34"/>
      <c r="E11" s="59">
        <f>C5+C6+C7+C8+C9+C10+C11</f>
        <v>14779650.52</v>
      </c>
      <c r="F11" s="59"/>
    </row>
    <row r="12" spans="1:6" ht="19.5" customHeight="1">
      <c r="A12" s="34" t="s">
        <v>144</v>
      </c>
      <c r="B12" s="112">
        <v>701</v>
      </c>
      <c r="C12" s="37">
        <f>4145399.9+3538.83+328985.82</f>
        <v>4477924.55</v>
      </c>
      <c r="D12" s="34"/>
      <c r="F12" s="59"/>
    </row>
    <row r="13" spans="1:7" ht="18.75" customHeight="1">
      <c r="A13" s="34" t="s">
        <v>40</v>
      </c>
      <c r="B13" s="111" t="s">
        <v>39</v>
      </c>
      <c r="C13" s="66">
        <f>55232-2150-4320-6742-10130+18110-7930-3000-31069-821-7180+3000-3000</f>
        <v>0</v>
      </c>
      <c r="D13" s="34"/>
      <c r="E13" s="109"/>
      <c r="F13" s="59"/>
      <c r="G13" s="59"/>
    </row>
    <row r="14" spans="1:7" ht="19.5" customHeight="1">
      <c r="A14" s="34" t="s">
        <v>24</v>
      </c>
      <c r="B14" s="111" t="s">
        <v>41</v>
      </c>
      <c r="C14" s="37">
        <f>3000+80451+91300+196082+27269+29604+16749+3000+300982+66735+16325+25594+107246.35+99730-9674</f>
        <v>1054393.35</v>
      </c>
      <c r="D14" s="34"/>
      <c r="E14" s="109"/>
      <c r="F14" s="59"/>
      <c r="G14" s="59"/>
    </row>
    <row r="15" spans="1:7" ht="19.5" customHeight="1">
      <c r="A15" s="34" t="s">
        <v>25</v>
      </c>
      <c r="B15" s="112">
        <v>100</v>
      </c>
      <c r="C15" s="37">
        <f>333168+340955+340360-50+597391+491661+489350+497700+497700+569505+512060+510510+519712+132020</f>
        <v>5832042</v>
      </c>
      <c r="D15" s="34"/>
      <c r="E15" s="109"/>
      <c r="F15" s="59"/>
      <c r="G15" s="59"/>
    </row>
    <row r="16" spans="1:7" ht="19.5" customHeight="1">
      <c r="A16" s="34" t="s">
        <v>26</v>
      </c>
      <c r="B16" s="112">
        <v>120</v>
      </c>
      <c r="C16" s="37">
        <f>51390+51390+51390+51390+51390+51390+50550+50550+50550+50550+50550+50550</f>
        <v>611640</v>
      </c>
      <c r="D16" s="34"/>
      <c r="E16" s="109"/>
      <c r="F16" s="59"/>
      <c r="G16" s="59"/>
    </row>
    <row r="17" spans="1:7" ht="19.5" customHeight="1">
      <c r="A17" s="34" t="s">
        <v>21</v>
      </c>
      <c r="B17" s="112">
        <v>130</v>
      </c>
      <c r="C17" s="37">
        <f>239400+239400+235340+227485+225720+225720+218880+212040+628717+279000+279000+271800</f>
        <v>3282502</v>
      </c>
      <c r="D17" s="34"/>
      <c r="E17" s="109"/>
      <c r="F17" s="59"/>
      <c r="G17" s="59"/>
    </row>
    <row r="18" spans="1:7" ht="19.5" customHeight="1">
      <c r="A18" s="34" t="s">
        <v>27</v>
      </c>
      <c r="B18" s="112">
        <v>200</v>
      </c>
      <c r="C18" s="37">
        <f>17515+37243+47646+37354+24737+46724-12600+46677+27898+50477+29699+51129+253089</f>
        <v>657588</v>
      </c>
      <c r="D18" s="34"/>
      <c r="E18" s="109"/>
      <c r="F18" s="59"/>
      <c r="G18" s="59"/>
    </row>
    <row r="19" spans="1:7" ht="19.5" customHeight="1">
      <c r="A19" s="34" t="s">
        <v>28</v>
      </c>
      <c r="B19" s="112">
        <v>250</v>
      </c>
      <c r="C19" s="37">
        <f>14367.5+56293+10000+97732+85313.5+135714.5+26400+160117+93065.15+77500+8600+7774+49600+64000+55800+9420+175972+226440.25+47816+2150+4320+10130+6742+21887+31069+3000+7930+59691+3000+7180+140536.25+9950</f>
        <v>1709510.15</v>
      </c>
      <c r="D19" s="34"/>
      <c r="E19" s="109"/>
      <c r="F19" s="59"/>
      <c r="G19" s="59"/>
    </row>
    <row r="20" spans="1:7" ht="18.75" customHeight="1">
      <c r="A20" s="34" t="s">
        <v>29</v>
      </c>
      <c r="B20" s="112">
        <v>270</v>
      </c>
      <c r="C20" s="66">
        <f>166949+41499+58241+166286+145336-26320+368101.8+125479+149751+113204+58978.8+498200.9</f>
        <v>1865706.5</v>
      </c>
      <c r="D20" s="34"/>
      <c r="E20" s="109"/>
      <c r="F20" s="59"/>
      <c r="G20" s="59"/>
    </row>
    <row r="21" spans="1:7" ht="19.5" customHeight="1">
      <c r="A21" s="34" t="s">
        <v>30</v>
      </c>
      <c r="B21" s="112">
        <v>300</v>
      </c>
      <c r="C21" s="66">
        <f>23895.85+43590.82+41139.78+7289.99+27381.82+23823.71+30137.91+31082.03+31604.49+24541.55+55955.74+27879.73</f>
        <v>368323.42</v>
      </c>
      <c r="D21" s="34"/>
      <c r="E21" s="109"/>
      <c r="F21" s="59"/>
      <c r="G21" s="59"/>
    </row>
    <row r="22" spans="1:7" ht="19.5" customHeight="1">
      <c r="A22" s="34" t="s">
        <v>18</v>
      </c>
      <c r="B22" s="112">
        <v>400</v>
      </c>
      <c r="C22" s="66">
        <f>100048+2704+15000+25000+5000+728728+30000</f>
        <v>906480</v>
      </c>
      <c r="D22" s="34"/>
      <c r="E22" s="109"/>
      <c r="F22" s="59"/>
      <c r="G22" s="59"/>
    </row>
    <row r="23" spans="1:7" ht="19.5" customHeight="1">
      <c r="A23" s="34" t="s">
        <v>31</v>
      </c>
      <c r="B23" s="112">
        <v>450</v>
      </c>
      <c r="C23" s="66">
        <f>6550+5750+163270+173000+26320+10900+63300+49570+48250+94420+160863.48</f>
        <v>802193.48</v>
      </c>
      <c r="D23" s="34"/>
      <c r="E23" s="109"/>
      <c r="F23" s="59"/>
      <c r="G23" s="59"/>
    </row>
    <row r="24" spans="1:6" ht="19.5" customHeight="1">
      <c r="A24" s="34" t="s">
        <v>38</v>
      </c>
      <c r="B24" s="112">
        <v>500</v>
      </c>
      <c r="C24" s="66">
        <f>13000+483500+259500+99000+80000+149960</f>
        <v>1084960</v>
      </c>
      <c r="D24" s="34"/>
      <c r="E24" s="113"/>
      <c r="F24" s="59"/>
    </row>
    <row r="25" spans="1:8" ht="18" customHeight="1">
      <c r="A25" s="34" t="s">
        <v>54</v>
      </c>
      <c r="B25" s="112">
        <v>600</v>
      </c>
      <c r="C25" s="66">
        <v>0</v>
      </c>
      <c r="D25" s="37">
        <f>521233.22-57830-99500-363903.22+381710</f>
        <v>381710</v>
      </c>
      <c r="E25" s="114"/>
      <c r="F25" s="59"/>
      <c r="G25" s="59"/>
      <c r="H25" s="59"/>
    </row>
    <row r="26" spans="1:8" ht="18.75" customHeight="1">
      <c r="A26" s="34" t="s">
        <v>254</v>
      </c>
      <c r="B26" s="112"/>
      <c r="C26" s="66">
        <f>151500+304000+154800+602300+199300+198300+221400+197300+197300+197300</f>
        <v>2423500</v>
      </c>
      <c r="D26" s="37"/>
      <c r="E26" s="114"/>
      <c r="F26" s="59"/>
      <c r="G26" s="59"/>
      <c r="H26" s="59"/>
    </row>
    <row r="27" spans="1:8" ht="19.5" customHeight="1">
      <c r="A27" s="34" t="s">
        <v>248</v>
      </c>
      <c r="B27" s="112"/>
      <c r="C27" s="66">
        <f>37000+36000+1000+36000+18000+18000+18000+18000+18000+18000</f>
        <v>218000</v>
      </c>
      <c r="D27" s="37"/>
      <c r="E27" s="114"/>
      <c r="F27" s="59"/>
      <c r="G27" s="59"/>
      <c r="H27" s="59"/>
    </row>
    <row r="28" spans="1:8" ht="19.5" customHeight="1">
      <c r="A28" s="34" t="s">
        <v>255</v>
      </c>
      <c r="B28" s="112"/>
      <c r="C28" s="66">
        <f>77490+57162+129765+7045+64766+86653</f>
        <v>422881</v>
      </c>
      <c r="D28" s="37"/>
      <c r="E28" s="114"/>
      <c r="F28" s="59"/>
      <c r="G28" s="59"/>
      <c r="H28" s="59"/>
    </row>
    <row r="29" spans="1:8" ht="19.5" customHeight="1">
      <c r="A29" s="34" t="s">
        <v>267</v>
      </c>
      <c r="B29" s="112"/>
      <c r="C29" s="66">
        <f>19740+20520+20520+13680+27780</f>
        <v>102240</v>
      </c>
      <c r="D29" s="37"/>
      <c r="E29" s="114"/>
      <c r="F29" s="59"/>
      <c r="G29" s="59"/>
      <c r="H29" s="59"/>
    </row>
    <row r="30" spans="1:8" ht="18.75" customHeight="1">
      <c r="A30" s="34" t="s">
        <v>268</v>
      </c>
      <c r="B30" s="112"/>
      <c r="C30" s="66">
        <f>987+547+615+479</f>
        <v>2628</v>
      </c>
      <c r="D30" s="37"/>
      <c r="E30" s="114"/>
      <c r="F30" s="59"/>
      <c r="G30" s="59"/>
      <c r="H30" s="59"/>
    </row>
    <row r="31" spans="1:8" ht="18.75" customHeight="1">
      <c r="A31" s="34" t="s">
        <v>448</v>
      </c>
      <c r="B31" s="112"/>
      <c r="C31" s="66">
        <v>1478.64</v>
      </c>
      <c r="D31" s="37"/>
      <c r="E31" s="114"/>
      <c r="F31" s="59"/>
      <c r="G31" s="59"/>
      <c r="H31" s="59"/>
    </row>
    <row r="32" spans="1:8" ht="18.75" customHeight="1">
      <c r="A32" s="34" t="s">
        <v>397</v>
      </c>
      <c r="B32" s="112"/>
      <c r="C32" s="66">
        <v>45600</v>
      </c>
      <c r="D32" s="37"/>
      <c r="E32" s="114"/>
      <c r="F32" s="59"/>
      <c r="G32" s="59"/>
      <c r="H32" s="59"/>
    </row>
    <row r="33" spans="1:8" ht="16.5" customHeight="1">
      <c r="A33" s="34" t="s">
        <v>208</v>
      </c>
      <c r="B33" s="112"/>
      <c r="C33" s="66">
        <v>0</v>
      </c>
      <c r="D33" s="37">
        <v>0</v>
      </c>
      <c r="E33" s="114"/>
      <c r="F33" s="59"/>
      <c r="G33" s="59"/>
      <c r="H33" s="59"/>
    </row>
    <row r="34" spans="1:8" ht="18.75" customHeight="1">
      <c r="A34" s="34" t="s">
        <v>145</v>
      </c>
      <c r="B34" s="112">
        <v>821</v>
      </c>
      <c r="C34" s="37"/>
      <c r="D34" s="37">
        <f>256359.75+533207+182059.59+90144+12311847.13+8479637+3217679.64</f>
        <v>25070934.11</v>
      </c>
      <c r="E34" s="109"/>
      <c r="F34" s="59"/>
      <c r="G34" s="59"/>
      <c r="H34" s="59"/>
    </row>
    <row r="35" spans="1:8" ht="19.5" customHeight="1">
      <c r="A35" s="34" t="s">
        <v>20</v>
      </c>
      <c r="B35" s="112">
        <v>900</v>
      </c>
      <c r="C35" s="37"/>
      <c r="D35" s="37">
        <f>4344.3+98120+6301.61+2000+760+194289.1</f>
        <v>305815.01</v>
      </c>
      <c r="E35" s="109"/>
      <c r="F35" s="59"/>
      <c r="G35" s="59"/>
      <c r="H35" s="59"/>
    </row>
    <row r="36" spans="1:8" ht="19.5" customHeight="1">
      <c r="A36" s="34" t="s">
        <v>471</v>
      </c>
      <c r="B36" s="112"/>
      <c r="C36" s="37"/>
      <c r="D36" s="37">
        <v>9674</v>
      </c>
      <c r="E36" s="109"/>
      <c r="F36" s="59"/>
      <c r="G36" s="59"/>
      <c r="H36" s="59"/>
    </row>
    <row r="37" spans="1:8" ht="17.25" customHeight="1">
      <c r="A37" s="34" t="s">
        <v>146</v>
      </c>
      <c r="B37" s="112"/>
      <c r="C37" s="37"/>
      <c r="D37" s="66">
        <f>5880845.63+4708.75</f>
        <v>5885554.38</v>
      </c>
      <c r="E37" s="113"/>
      <c r="F37" s="115"/>
      <c r="G37" s="59"/>
      <c r="H37" s="59"/>
    </row>
    <row r="38" spans="1:8" ht="18.75" customHeight="1">
      <c r="A38" s="34" t="s">
        <v>19</v>
      </c>
      <c r="B38" s="112"/>
      <c r="C38" s="37"/>
      <c r="D38" s="37">
        <f>8670956.38+300+500+14.72-171000-235443.22-270446.62+304000+37000-252947.66+77490+36000+19740+987+8000+963-259021.22-224468.22+602300+36000+29200-7900-39579.22+17727+28338+19320-72139.22+20000-39551.22+186927+41040+1162-39551.22-39620.22+64766+13680+479+1478.64-123.22+363903.22+49.1+51000+14126.25-111.44+9.5</f>
        <v>8995554.110000001</v>
      </c>
      <c r="E38" s="113"/>
      <c r="F38" s="59"/>
      <c r="G38" s="59"/>
      <c r="H38" s="59"/>
    </row>
    <row r="39" spans="1:8" ht="18.75" customHeight="1" thickBot="1">
      <c r="A39" s="116"/>
      <c r="B39" s="116"/>
      <c r="C39" s="43">
        <f>SUM(C5:C38)</f>
        <v>40649241.61</v>
      </c>
      <c r="D39" s="43">
        <f>SUM(D25:D38)</f>
        <v>40649241.61</v>
      </c>
      <c r="E39" s="59"/>
      <c r="F39" s="59"/>
      <c r="H39" s="59"/>
    </row>
    <row r="40" spans="1:8" ht="24" thickTop="1">
      <c r="A40" s="33"/>
      <c r="B40" s="33"/>
      <c r="C40" s="33"/>
      <c r="D40" s="36"/>
      <c r="F40" s="59"/>
      <c r="G40" s="59"/>
      <c r="H40" s="59"/>
    </row>
    <row r="41" spans="4:6" ht="12.75">
      <c r="D41" s="59">
        <f>D39-C39</f>
        <v>0</v>
      </c>
      <c r="F41" s="59"/>
    </row>
    <row r="42" ht="12.75">
      <c r="D42" s="59"/>
    </row>
  </sheetData>
  <mergeCells count="3">
    <mergeCell ref="A1:D1"/>
    <mergeCell ref="A2:D2"/>
    <mergeCell ref="A3:D3"/>
  </mergeCells>
  <printOptions/>
  <pageMargins left="0.55" right="0.34" top="0.59" bottom="0.47" header="0.14" footer="0.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11111</cp:lastModifiedBy>
  <cp:lastPrinted>2012-11-20T06:41:13Z</cp:lastPrinted>
  <dcterms:created xsi:type="dcterms:W3CDTF">2007-11-19T03:52:47Z</dcterms:created>
  <dcterms:modified xsi:type="dcterms:W3CDTF">2012-11-21T03:00:30Z</dcterms:modified>
  <cp:category/>
  <cp:version/>
  <cp:contentType/>
  <cp:contentStatus/>
</cp:coreProperties>
</file>